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-120" yWindow="-120" windowWidth="29040" windowHeight="15840" tabRatio="901"/>
  </bookViews>
  <sheets>
    <sheet name="Прилож 1 Расходы (с МЗ)" sheetId="6" r:id="rId1"/>
    <sheet name="Прилож 2 Расходы (без МЗ)" sheetId="23" r:id="rId2"/>
    <sheet name="Прилож 3 методика расчета" sheetId="22" r:id="rId3"/>
    <sheet name="Прилож 4.1 ЗП ОМС" sheetId="34" r:id="rId4"/>
    <sheet name="Прилож 4.2 ЗП КУ" sheetId="35" r:id="rId5"/>
    <sheet name="Прилож 4.3 ЗП ЕДДС" sheetId="36" r:id="rId6"/>
    <sheet name="Прилож 4.4 ЗП СМИ" sheetId="37" r:id="rId7"/>
    <sheet name="Прилож 4.5 ЗП ДОУ" sheetId="38" r:id="rId8"/>
    <sheet name="Прилож 4.6 ЗП Доп обр" sheetId="39" r:id="rId9"/>
    <sheet name="Прилож 4.7 ЗП Спорт" sheetId="40" r:id="rId10"/>
    <sheet name="Прилож 5 внебюджет" sheetId="31" r:id="rId11"/>
    <sheet name="субсидия на мун.задание_прил.4" sheetId="16" state="hidden" r:id="rId12"/>
    <sheet name="код направления СБП_прил.9" sheetId="3" state="hidden" r:id="rId13"/>
    <sheet name="Прилож 6 СБП" sheetId="33" r:id="rId14"/>
  </sheets>
  <externalReferences>
    <externalReference r:id="rId15"/>
    <externalReference r:id="rId16"/>
    <externalReference r:id="rId17"/>
    <externalReference r:id="rId18"/>
  </externalReferences>
  <definedNames>
    <definedName name="______xlnm.Print_Titles_1" localSheetId="1">(#REF!,#REF!)</definedName>
    <definedName name="______xlnm.Print_Titles_1" localSheetId="3">(#REF!,#REF!)</definedName>
    <definedName name="______xlnm.Print_Titles_1" localSheetId="4">(#REF!,#REF!)</definedName>
    <definedName name="______xlnm.Print_Titles_1" localSheetId="5">(#REF!,#REF!)</definedName>
    <definedName name="______xlnm.Print_Titles_1" localSheetId="6">(#REF!,#REF!)</definedName>
    <definedName name="______xlnm.Print_Titles_1" localSheetId="7">(#REF!,#REF!)</definedName>
    <definedName name="______xlnm.Print_Titles_1" localSheetId="8">(#REF!,#REF!)</definedName>
    <definedName name="______xlnm.Print_Titles_1" localSheetId="9">(#REF!,#REF!)</definedName>
    <definedName name="______xlnm.Print_Titles_1" localSheetId="10">(#REF!,#REF!)</definedName>
    <definedName name="______xlnm.Print_Titles_1">(#REF!,#REF!)</definedName>
    <definedName name="______xlnm.Print_Titles_3" localSheetId="1">(#REF!,#REF!)</definedName>
    <definedName name="______xlnm.Print_Titles_3" localSheetId="7">(#REF!,#REF!)</definedName>
    <definedName name="______xlnm.Print_Titles_3" localSheetId="9">(#REF!,#REF!)</definedName>
    <definedName name="______xlnm.Print_Titles_3">(#REF!,#REF!)</definedName>
    <definedName name="______xlnm.Print_Titles_4" localSheetId="1">#REF!</definedName>
    <definedName name="______xlnm.Print_Titles_4" localSheetId="7">#REF!</definedName>
    <definedName name="______xlnm.Print_Titles_4" localSheetId="10">#REF!</definedName>
    <definedName name="______xlnm.Print_Titles_4">#REF!</definedName>
    <definedName name="_____xlnm.Print_Titles_1" localSheetId="1">#REF!</definedName>
    <definedName name="_____xlnm.Print_Titles_1" localSheetId="6">#REF!</definedName>
    <definedName name="_____xlnm.Print_Titles_1" localSheetId="7">#REF!</definedName>
    <definedName name="_____xlnm.Print_Titles_1" localSheetId="8">#REF!</definedName>
    <definedName name="_____xlnm.Print_Titles_1" localSheetId="9">#REF!</definedName>
    <definedName name="_____xlnm.Print_Titles_1">#REF!</definedName>
    <definedName name="_____xlnm.Print_Titles_2" localSheetId="1">(#REF!,#REF!)</definedName>
    <definedName name="_____xlnm.Print_Titles_2" localSheetId="3">(#REF!,#REF!)</definedName>
    <definedName name="_____xlnm.Print_Titles_2" localSheetId="4">(#REF!,#REF!)</definedName>
    <definedName name="_____xlnm.Print_Titles_2" localSheetId="5">(#REF!,#REF!)</definedName>
    <definedName name="_____xlnm.Print_Titles_2" localSheetId="6">(#REF!,#REF!)</definedName>
    <definedName name="_____xlnm.Print_Titles_2" localSheetId="7">(#REF!,#REF!)</definedName>
    <definedName name="_____xlnm.Print_Titles_2" localSheetId="8">(#REF!,#REF!)</definedName>
    <definedName name="_____xlnm.Print_Titles_2" localSheetId="9">(#REF!,#REF!)</definedName>
    <definedName name="_____xlnm.Print_Titles_2" localSheetId="10">(#REF!,#REF!)</definedName>
    <definedName name="_____xlnm.Print_Titles_2">(#REF!,#REF!)</definedName>
    <definedName name="_____xlnm.Print_Titles_3" localSheetId="1">(#REF!,#REF!)</definedName>
    <definedName name="_____xlnm.Print_Titles_3" localSheetId="3">(#REF!,#REF!)</definedName>
    <definedName name="_____xlnm.Print_Titles_3" localSheetId="4">(#REF!,#REF!)</definedName>
    <definedName name="_____xlnm.Print_Titles_3" localSheetId="5">(#REF!,#REF!)</definedName>
    <definedName name="_____xlnm.Print_Titles_3" localSheetId="6">(#REF!,#REF!)</definedName>
    <definedName name="_____xlnm.Print_Titles_3" localSheetId="7">([1]МУЗЕЙ!$A$1:$A$65536,[1]МУЗЕЙ!$A$5:$IV$7)</definedName>
    <definedName name="_____xlnm.Print_Titles_3" localSheetId="8">(#REF!,#REF!)</definedName>
    <definedName name="_____xlnm.Print_Titles_3" localSheetId="9">(#REF!,#REF!)</definedName>
    <definedName name="_____xlnm.Print_Titles_3">(#REF!,#REF!)</definedName>
    <definedName name="_____xlnm.Print_Titles_4" localSheetId="1">#REF!</definedName>
    <definedName name="_____xlnm.Print_Titles_4" localSheetId="3">#REF!</definedName>
    <definedName name="_____xlnm.Print_Titles_4" localSheetId="4">#REF!</definedName>
    <definedName name="_____xlnm.Print_Titles_4" localSheetId="5">#REF!</definedName>
    <definedName name="_____xlnm.Print_Titles_4" localSheetId="6">#REF!</definedName>
    <definedName name="_____xlnm.Print_Titles_4" localSheetId="7">#REF!</definedName>
    <definedName name="_____xlnm.Print_Titles_4" localSheetId="8">#REF!</definedName>
    <definedName name="_____xlnm.Print_Titles_4" localSheetId="9">#REF!</definedName>
    <definedName name="_____xlnm.Print_Titles_4" localSheetId="10">#REF!</definedName>
    <definedName name="_____xlnm.Print_Titles_4">#REF!</definedName>
    <definedName name="____xlnm.gh" localSheetId="1">(#REF!,#REF!)</definedName>
    <definedName name="____xlnm.gh" localSheetId="3">(#REF!,#REF!)</definedName>
    <definedName name="____xlnm.gh" localSheetId="4">(#REF!,#REF!)</definedName>
    <definedName name="____xlnm.gh" localSheetId="5">(#REF!,#REF!)</definedName>
    <definedName name="____xlnm.gh" localSheetId="6">(#REF!,#REF!)</definedName>
    <definedName name="____xlnm.gh" localSheetId="7">(#REF!,#REF!)</definedName>
    <definedName name="____xlnm.gh" localSheetId="8">(#REF!,#REF!)</definedName>
    <definedName name="____xlnm.gh" localSheetId="9">(#REF!,#REF!)</definedName>
    <definedName name="____xlnm.gh" localSheetId="10">(#REF!,#REF!)</definedName>
    <definedName name="____xlnm.gh">(#REF!,#REF!)</definedName>
    <definedName name="____xlnm.Print_Titles_1" localSheetId="1">(#REF!,#REF!)</definedName>
    <definedName name="____xlnm.Print_Titles_1" localSheetId="6">(#REF!,#REF!)</definedName>
    <definedName name="____xlnm.Print_Titles_1" localSheetId="7">(#REF!,#REF!)</definedName>
    <definedName name="____xlnm.Print_Titles_1" localSheetId="8">(#REF!,#REF!)</definedName>
    <definedName name="____xlnm.Print_Titles_1" localSheetId="9">(#REF!,#REF!)</definedName>
    <definedName name="____xlnm.Print_Titles_1">(#REF!,#REF!)</definedName>
    <definedName name="____xlnm.Print_Titles_2" localSheetId="1">(#REF!,#REF!)</definedName>
    <definedName name="____xlnm.Print_Titles_2" localSheetId="6">(#REF!,#REF!)</definedName>
    <definedName name="____xlnm.Print_Titles_2" localSheetId="7">(#REF!,#REF!)</definedName>
    <definedName name="____xlnm.Print_Titles_2" localSheetId="8">(#REF!,#REF!)</definedName>
    <definedName name="____xlnm.Print_Titles_2" localSheetId="9">(#REF!,#REF!)</definedName>
    <definedName name="____xlnm.Print_Titles_2">(#REF!,#REF!)</definedName>
    <definedName name="____xlnm.Print_Titles_3" localSheetId="7">([2]музей!$A$1:$A$65536,[2]музей!$A$5:$IV$7)</definedName>
    <definedName name="____xlnm.Print_Titles_3" localSheetId="9">([3]музей!$A$1:$A$65536,[3]музей!$A$5:$IV$7)</definedName>
    <definedName name="____xlnm.Print_Titles_3">([4]музей!$A$1:$A$65536,[4]музей!$A$5:$IV$7)</definedName>
    <definedName name="____xlnm.Print_Titles_4" localSheetId="1">#REF!</definedName>
    <definedName name="____xlnm.Print_Titles_4" localSheetId="3">#REF!</definedName>
    <definedName name="____xlnm.Print_Titles_4" localSheetId="4">#REF!</definedName>
    <definedName name="____xlnm.Print_Titles_4" localSheetId="5">#REF!</definedName>
    <definedName name="____xlnm.Print_Titles_4" localSheetId="6">#REF!</definedName>
    <definedName name="____xlnm.Print_Titles_4" localSheetId="7">#REF!</definedName>
    <definedName name="____xlnm.Print_Titles_4" localSheetId="8">#REF!</definedName>
    <definedName name="____xlnm.Print_Titles_4" localSheetId="9">#REF!</definedName>
    <definedName name="____xlnm.Print_Titles_4" localSheetId="10">#REF!</definedName>
    <definedName name="____xlnm.Print_Titles_4">#REF!</definedName>
    <definedName name="___xlnm.Print_Titles_1" localSheetId="1">(#REF!,#REF!)</definedName>
    <definedName name="___xlnm.Print_Titles_1" localSheetId="3">(#REF!,#REF!)</definedName>
    <definedName name="___xlnm.Print_Titles_1" localSheetId="4">(#REF!,#REF!)</definedName>
    <definedName name="___xlnm.Print_Titles_1" localSheetId="5">(#REF!,#REF!)</definedName>
    <definedName name="___xlnm.Print_Titles_1" localSheetId="6">(#REF!,#REF!)</definedName>
    <definedName name="___xlnm.Print_Titles_1" localSheetId="7">(#REF!,#REF!)</definedName>
    <definedName name="___xlnm.Print_Titles_1" localSheetId="8">(#REF!,#REF!)</definedName>
    <definedName name="___xlnm.Print_Titles_1" localSheetId="9">(#REF!,#REF!)</definedName>
    <definedName name="___xlnm.Print_Titles_1" localSheetId="10">(#REF!,#REF!)</definedName>
    <definedName name="___xlnm.Print_Titles_1">(#REF!,#REF!)</definedName>
    <definedName name="___xlnm.Print_Titles_2" localSheetId="1">(#REF!,#REF!)</definedName>
    <definedName name="___xlnm.Print_Titles_2" localSheetId="6">(#REF!,#REF!)</definedName>
    <definedName name="___xlnm.Print_Titles_2" localSheetId="7">(#REF!,#REF!)</definedName>
    <definedName name="___xlnm.Print_Titles_2" localSheetId="8">(#REF!,#REF!)</definedName>
    <definedName name="___xlnm.Print_Titles_2" localSheetId="9">(#REF!,#REF!)</definedName>
    <definedName name="___xlnm.Print_Titles_2">(#REF!,#REF!)</definedName>
    <definedName name="___xlnm.Print_Titles_3" localSheetId="7">([2]музей!$A$1:$A$65536,[2]музей!$A$5:$IV$7)</definedName>
    <definedName name="___xlnm.Print_Titles_3" localSheetId="9">([3]музей!$A$1:$A$65536,[3]музей!$A$5:$IV$7)</definedName>
    <definedName name="___xlnm.Print_Titles_3">([4]музей!$A$1:$A$65536,[4]музей!$A$5:$IV$7)</definedName>
    <definedName name="___xlnm.Print_Titles_4" localSheetId="1">#REF!</definedName>
    <definedName name="___xlnm.Print_Titles_4" localSheetId="3">#REF!</definedName>
    <definedName name="___xlnm.Print_Titles_4" localSheetId="4">#REF!</definedName>
    <definedName name="___xlnm.Print_Titles_4" localSheetId="5">#REF!</definedName>
    <definedName name="___xlnm.Print_Titles_4" localSheetId="6">#REF!</definedName>
    <definedName name="___xlnm.Print_Titles_4" localSheetId="7">#REF!</definedName>
    <definedName name="___xlnm.Print_Titles_4" localSheetId="8">#REF!</definedName>
    <definedName name="___xlnm.Print_Titles_4" localSheetId="9">#REF!</definedName>
    <definedName name="___xlnm.Print_Titles_4" localSheetId="10">#REF!</definedName>
    <definedName name="___xlnm.Print_Titles_4">#REF!</definedName>
    <definedName name="___xlnm.ро" localSheetId="1">#REF!</definedName>
    <definedName name="___xlnm.ро" localSheetId="6">#REF!</definedName>
    <definedName name="___xlnm.ро" localSheetId="7">#REF!</definedName>
    <definedName name="___xlnm.ро" localSheetId="8">#REF!</definedName>
    <definedName name="___xlnm.ро" localSheetId="9">#REF!</definedName>
    <definedName name="___xlnm.ро">#REF!</definedName>
    <definedName name="__xlnm.Print_Titles_1" localSheetId="1">(#REF!,#REF!)</definedName>
    <definedName name="__xlnm.Print_Titles_1" localSheetId="3">(#REF!,#REF!)</definedName>
    <definedName name="__xlnm.Print_Titles_1" localSheetId="4">(#REF!,#REF!)</definedName>
    <definedName name="__xlnm.Print_Titles_1" localSheetId="5">(#REF!,#REF!)</definedName>
    <definedName name="__xlnm.Print_Titles_1" localSheetId="6">(#REF!,#REF!)</definedName>
    <definedName name="__xlnm.Print_Titles_1" localSheetId="7">(#REF!,#REF!)</definedName>
    <definedName name="__xlnm.Print_Titles_1" localSheetId="8">(#REF!,#REF!)</definedName>
    <definedName name="__xlnm.Print_Titles_1" localSheetId="9">("#REF!,#REF!)")</definedName>
    <definedName name="__xlnm.Print_Titles_1" localSheetId="10">(#REF!,#REF!)</definedName>
    <definedName name="__xlnm.Print_Titles_1">(#REF!,#REF!)</definedName>
    <definedName name="__xlnm.Print_Titles_2" localSheetId="1">(#REF!,#REF!)</definedName>
    <definedName name="__xlnm.Print_Titles_2" localSheetId="3">(#REF!,#REF!)</definedName>
    <definedName name="__xlnm.Print_Titles_2" localSheetId="4">(#REF!,#REF!)</definedName>
    <definedName name="__xlnm.Print_Titles_2" localSheetId="5">(#REF!,#REF!)</definedName>
    <definedName name="__xlnm.Print_Titles_2" localSheetId="6">(#REF!,#REF!)</definedName>
    <definedName name="__xlnm.Print_Titles_2" localSheetId="7">(#REF!,#REF!)</definedName>
    <definedName name="__xlnm.Print_Titles_2" localSheetId="8">(#REF!,#REF!)</definedName>
    <definedName name="__xlnm.Print_Titles_2" localSheetId="9">#N/A</definedName>
    <definedName name="__xlnm.Print_Titles_2" localSheetId="10">(#REF!,#REF!)</definedName>
    <definedName name="__xlnm.Print_Titles_2">(#REF!,#REF!)</definedName>
    <definedName name="__xlnm.Print_Titles_3" localSheetId="7">([2]музей!$A$1:$A$65536,[2]музей!$A$5:$IV$7)</definedName>
    <definedName name="__xlnm.Print_Titles_3" localSheetId="9">("#REF!,#REF!)")</definedName>
    <definedName name="__xlnm.Print_Titles_3">([4]музей!$A$1:$A$65536,[4]музей!$A$5:$IV$7)</definedName>
    <definedName name="__xlnm.Print_Titles_4" localSheetId="1">#REF!</definedName>
    <definedName name="__xlnm.Print_Titles_4" localSheetId="3">#REF!</definedName>
    <definedName name="__xlnm.Print_Titles_4" localSheetId="4">#REF!</definedName>
    <definedName name="__xlnm.Print_Titles_4" localSheetId="5">#REF!</definedName>
    <definedName name="__xlnm.Print_Titles_4" localSheetId="6">#REF!</definedName>
    <definedName name="__xlnm.Print_Titles_4" localSheetId="7">#REF!</definedName>
    <definedName name="__xlnm.Print_Titles_4" localSheetId="8">#REF!</definedName>
    <definedName name="__xlnm.Print_Titles_4" localSheetId="9">"#REF!"</definedName>
    <definedName name="__xlnm.Print_Titles_4" localSheetId="10">#REF!</definedName>
    <definedName name="__xlnm.Print_Titles_4">#REF!</definedName>
    <definedName name="__xlnm.солнышко" localSheetId="1">(#REF!,#REF!)</definedName>
    <definedName name="__xlnm.солнышко" localSheetId="3">(#REF!,#REF!)</definedName>
    <definedName name="__xlnm.солнышко" localSheetId="4">(#REF!,#REF!)</definedName>
    <definedName name="__xlnm.солнышко" localSheetId="5">(#REF!,#REF!)</definedName>
    <definedName name="__xlnm.солнышко" localSheetId="6">(#REF!,#REF!)</definedName>
    <definedName name="__xlnm.солнышко" localSheetId="7">(#REF!,#REF!)</definedName>
    <definedName name="__xlnm.солнышко" localSheetId="8">(#REF!,#REF!)</definedName>
    <definedName name="__xlnm.солнышко" localSheetId="9">(#REF!,#REF!)</definedName>
    <definedName name="__xlnm.солнышко" localSheetId="10">(#REF!,#REF!)</definedName>
    <definedName name="__xlnm.солнышко">(#REF!,#REF!)</definedName>
    <definedName name="__xlnm.цу" localSheetId="1">(#REF!,#REF!)</definedName>
    <definedName name="__xlnm.цу" localSheetId="6">(#REF!,#REF!)</definedName>
    <definedName name="__xlnm.цу" localSheetId="7">(#REF!,#REF!)</definedName>
    <definedName name="__xlnm.цу" localSheetId="8">(#REF!,#REF!)</definedName>
    <definedName name="__xlnm.цу" localSheetId="9">(#REF!,#REF!)</definedName>
    <definedName name="__xlnm.цу">(#REF!,#REF!)</definedName>
    <definedName name="__хlnm.jkl" localSheetId="1">#REF!</definedName>
    <definedName name="__хlnm.jkl" localSheetId="3">#REF!</definedName>
    <definedName name="__хlnm.jkl" localSheetId="4">#REF!</definedName>
    <definedName name="__хlnm.jkl" localSheetId="5">#REF!</definedName>
    <definedName name="__хlnm.jkl" localSheetId="6">#REF!</definedName>
    <definedName name="__хlnm.jkl" localSheetId="7">#REF!</definedName>
    <definedName name="__хlnm.jkl" localSheetId="8">#REF!</definedName>
    <definedName name="__хlnm.jkl" localSheetId="9">#REF!</definedName>
    <definedName name="__хlnm.jkl" localSheetId="10">#REF!</definedName>
    <definedName name="__хlnm.jkl">#REF!</definedName>
    <definedName name="_xlnm._FilterDatabase" localSheetId="2" hidden="1">'Прилож 3 методика расчета'!$A$6:$C$80</definedName>
    <definedName name="Z_7347A2F3_71A1_468E_A819_F604739B1F6D_.wvu.Cols" localSheetId="2" hidden="1">'Прилож 3 методика расчета'!#REF!</definedName>
    <definedName name="Z_7347A2F3_71A1_468E_A819_F604739B1F6D_.wvu.PrintTitles" localSheetId="2" hidden="1">'Прилож 3 методика расчета'!$5:$5</definedName>
    <definedName name="Z_7347A2F3_71A1_468E_A819_F604739B1F6D_.wvu.Rows" localSheetId="2" hidden="1">'Прилож 3 методика расчета'!#REF!</definedName>
    <definedName name="_xlnm.Print_Titles" localSheetId="2">'Прилож 3 методика расчета'!$5:$6</definedName>
    <definedName name="_xlnm.Print_Titles" localSheetId="7">'Прилож 4.5 ЗП ДОУ'!$A:$A,'Прилож 4.5 ЗП ДОУ'!$7:$9</definedName>
    <definedName name="_xlnm.Print_Area" localSheetId="0">'Прилож 1 Расходы (с МЗ)'!$A$1:$S$41</definedName>
    <definedName name="_xlnm.Print_Area" localSheetId="1">'Прилож 2 Расходы (без МЗ)'!$A$1:$S$39</definedName>
    <definedName name="_xlnm.Print_Area" localSheetId="5">'Прилож 4.3 ЗП ЕДДС'!$A$1:$AE$17</definedName>
    <definedName name="_xlnm.Print_Area" localSheetId="6">'Прилож 4.4 ЗП СМИ'!$A$1:$Z$23</definedName>
    <definedName name="_xlnm.Print_Area" localSheetId="7">'Прилож 4.5 ЗП ДОУ'!$A$1:$AB$58</definedName>
    <definedName name="_xlnm.Print_Area" localSheetId="8">'Прилож 4.6 ЗП Доп обр'!$A$1:$AE$36</definedName>
    <definedName name="_xlnm.Print_Area" localSheetId="9">'Прилож 4.7 ЗП Спорт'!$A$1:$AF$35</definedName>
    <definedName name="ПРОО" localSheetId="1">(#REF!,#REF!)</definedName>
    <definedName name="ПРОО" localSheetId="3">(#REF!,#REF!)</definedName>
    <definedName name="ПРОО" localSheetId="4">(#REF!,#REF!)</definedName>
    <definedName name="ПРОО" localSheetId="5">(#REF!,#REF!)</definedName>
    <definedName name="ПРОО" localSheetId="6">(#REF!,#REF!)</definedName>
    <definedName name="ПРОО" localSheetId="7">(#REF!,#REF!)</definedName>
    <definedName name="ПРОО" localSheetId="8">(#REF!,#REF!)</definedName>
    <definedName name="ПРОО" localSheetId="9">(#REF!,#REF!)</definedName>
    <definedName name="ПРОО" localSheetId="10">(#REF!,#REF!)</definedName>
    <definedName name="ПРОО">(#REF!,#REF!)</definedName>
    <definedName name="Р" localSheetId="1">#REF!</definedName>
    <definedName name="Р" localSheetId="3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9">#REF!</definedName>
    <definedName name="Р" localSheetId="10">#REF!</definedName>
    <definedName name="Р">#REF!</definedName>
    <definedName name="СМИ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40" l="1"/>
  <c r="F33" i="40"/>
  <c r="E33" i="40"/>
  <c r="D33" i="40"/>
  <c r="L26" i="39" l="1"/>
  <c r="H33" i="39"/>
  <c r="H32" i="39"/>
  <c r="H31" i="39"/>
  <c r="H30" i="39"/>
  <c r="H29" i="39"/>
  <c r="H28" i="39"/>
  <c r="H27" i="39"/>
  <c r="H26" i="39"/>
  <c r="H25" i="39"/>
  <c r="H24" i="39"/>
  <c r="N16" i="38"/>
  <c r="N15" i="38"/>
  <c r="N14" i="38"/>
  <c r="N13" i="38"/>
  <c r="N12" i="38"/>
  <c r="N10" i="38"/>
  <c r="E34" i="39" l="1"/>
  <c r="D34" i="39"/>
  <c r="C34" i="39"/>
  <c r="H16" i="38"/>
  <c r="H15" i="38"/>
  <c r="H14" i="38"/>
  <c r="H13" i="38"/>
  <c r="H12" i="38"/>
  <c r="H10" i="38"/>
  <c r="F17" i="38"/>
  <c r="Z32" i="40" l="1"/>
  <c r="O32" i="40"/>
  <c r="K32" i="40"/>
  <c r="I32" i="40"/>
  <c r="M32" i="40" s="1"/>
  <c r="Z31" i="40"/>
  <c r="O31" i="40"/>
  <c r="K31" i="40"/>
  <c r="I31" i="40"/>
  <c r="Z30" i="40"/>
  <c r="O30" i="40"/>
  <c r="K30" i="40"/>
  <c r="I30" i="40"/>
  <c r="M30" i="40" s="1"/>
  <c r="Z29" i="40"/>
  <c r="O29" i="40"/>
  <c r="K29" i="40"/>
  <c r="I29" i="40"/>
  <c r="Z28" i="40"/>
  <c r="O28" i="40"/>
  <c r="K28" i="40"/>
  <c r="I28" i="40"/>
  <c r="M28" i="40" s="1"/>
  <c r="Z27" i="40"/>
  <c r="O27" i="40"/>
  <c r="K27" i="40"/>
  <c r="I27" i="40"/>
  <c r="Z26" i="40"/>
  <c r="O26" i="40"/>
  <c r="K26" i="40"/>
  <c r="I26" i="40"/>
  <c r="M26" i="40" s="1"/>
  <c r="Z25" i="40"/>
  <c r="O25" i="40"/>
  <c r="K25" i="40"/>
  <c r="I25" i="40"/>
  <c r="Z24" i="40"/>
  <c r="O24" i="40"/>
  <c r="K24" i="40"/>
  <c r="I24" i="40"/>
  <c r="Z23" i="40"/>
  <c r="O23" i="40"/>
  <c r="K23" i="40"/>
  <c r="I23" i="40"/>
  <c r="Z22" i="40"/>
  <c r="O22" i="40"/>
  <c r="K22" i="40"/>
  <c r="I22" i="40"/>
  <c r="Z21" i="40"/>
  <c r="O21" i="40"/>
  <c r="K21" i="40"/>
  <c r="I21" i="40"/>
  <c r="Z20" i="40"/>
  <c r="O20" i="40"/>
  <c r="K20" i="40"/>
  <c r="I20" i="40"/>
  <c r="Z19" i="40"/>
  <c r="O19" i="40"/>
  <c r="K19" i="40"/>
  <c r="I19" i="40"/>
  <c r="M19" i="40" s="1"/>
  <c r="Z18" i="40"/>
  <c r="O18" i="40"/>
  <c r="K18" i="40"/>
  <c r="I18" i="40"/>
  <c r="Z17" i="40"/>
  <c r="O17" i="40"/>
  <c r="K17" i="40"/>
  <c r="I17" i="40"/>
  <c r="Z16" i="40"/>
  <c r="O16" i="40"/>
  <c r="K16" i="40"/>
  <c r="I16" i="40"/>
  <c r="Z15" i="40"/>
  <c r="O15" i="40"/>
  <c r="K15" i="40"/>
  <c r="I15" i="40"/>
  <c r="M15" i="40" s="1"/>
  <c r="Z14" i="40"/>
  <c r="O14" i="40"/>
  <c r="K14" i="40"/>
  <c r="I14" i="40"/>
  <c r="Z13" i="40"/>
  <c r="O13" i="40"/>
  <c r="K13" i="40"/>
  <c r="I13" i="40"/>
  <c r="Z12" i="40"/>
  <c r="O12" i="40"/>
  <c r="K12" i="40"/>
  <c r="I12" i="40"/>
  <c r="Z11" i="40"/>
  <c r="O11" i="40"/>
  <c r="K11" i="40"/>
  <c r="I11" i="40"/>
  <c r="M11" i="40" s="1"/>
  <c r="Z10" i="40"/>
  <c r="O10" i="40"/>
  <c r="K10" i="40"/>
  <c r="I10" i="40"/>
  <c r="Z9" i="40"/>
  <c r="O9" i="40"/>
  <c r="K9" i="40"/>
  <c r="I9" i="40"/>
  <c r="Z8" i="40"/>
  <c r="Z33" i="40" s="1"/>
  <c r="O8" i="40"/>
  <c r="M8" i="40"/>
  <c r="K8" i="40"/>
  <c r="K33" i="40" s="1"/>
  <c r="I8" i="40"/>
  <c r="N21" i="39"/>
  <c r="N18" i="39"/>
  <c r="E47" i="38"/>
  <c r="D47" i="38"/>
  <c r="C47" i="38"/>
  <c r="F42" i="38"/>
  <c r="H42" i="38" s="1"/>
  <c r="J42" i="38" s="1"/>
  <c r="L42" i="38" s="1"/>
  <c r="N42" i="38" s="1"/>
  <c r="P42" i="38" s="1"/>
  <c r="R42" i="38" s="1"/>
  <c r="F41" i="38"/>
  <c r="H41" i="38" s="1"/>
  <c r="J41" i="38" s="1"/>
  <c r="L41" i="38" s="1"/>
  <c r="N41" i="38" s="1"/>
  <c r="P41" i="38" s="1"/>
  <c r="R41" i="38" s="1"/>
  <c r="F40" i="38"/>
  <c r="H40" i="38" s="1"/>
  <c r="J40" i="38" s="1"/>
  <c r="L40" i="38" s="1"/>
  <c r="N40" i="38" s="1"/>
  <c r="P40" i="38" s="1"/>
  <c r="R40" i="38" s="1"/>
  <c r="F39" i="38"/>
  <c r="H39" i="38" s="1"/>
  <c r="J39" i="38" s="1"/>
  <c r="L39" i="38" s="1"/>
  <c r="N39" i="38" s="1"/>
  <c r="P39" i="38" s="1"/>
  <c r="R39" i="38" s="1"/>
  <c r="F38" i="38"/>
  <c r="H38" i="38" s="1"/>
  <c r="J38" i="38" s="1"/>
  <c r="L38" i="38" s="1"/>
  <c r="N38" i="38" s="1"/>
  <c r="P38" i="38" s="1"/>
  <c r="R38" i="38" s="1"/>
  <c r="F37" i="38"/>
  <c r="H37" i="38" s="1"/>
  <c r="J37" i="38" s="1"/>
  <c r="L37" i="38" s="1"/>
  <c r="N37" i="38" s="1"/>
  <c r="P37" i="38" s="1"/>
  <c r="R37" i="38" s="1"/>
  <c r="F36" i="38"/>
  <c r="H36" i="38" s="1"/>
  <c r="J36" i="38" s="1"/>
  <c r="L36" i="38" s="1"/>
  <c r="N36" i="38" s="1"/>
  <c r="P36" i="38" s="1"/>
  <c r="R36" i="38" s="1"/>
  <c r="F35" i="38"/>
  <c r="H35" i="38" s="1"/>
  <c r="J35" i="38" s="1"/>
  <c r="L35" i="38" s="1"/>
  <c r="N35" i="38" s="1"/>
  <c r="P35" i="38" s="1"/>
  <c r="R35" i="38" s="1"/>
  <c r="F34" i="38"/>
  <c r="H34" i="38" s="1"/>
  <c r="J34" i="38" s="1"/>
  <c r="L34" i="38" s="1"/>
  <c r="N34" i="38" s="1"/>
  <c r="P34" i="38" s="1"/>
  <c r="R34" i="38" s="1"/>
  <c r="F33" i="38"/>
  <c r="H33" i="38" s="1"/>
  <c r="J33" i="38" s="1"/>
  <c r="L33" i="38" s="1"/>
  <c r="N33" i="38" s="1"/>
  <c r="P33" i="38" s="1"/>
  <c r="R33" i="38" s="1"/>
  <c r="F32" i="38"/>
  <c r="H32" i="38" s="1"/>
  <c r="J32" i="38" s="1"/>
  <c r="L32" i="38" s="1"/>
  <c r="N32" i="38" s="1"/>
  <c r="P32" i="38" s="1"/>
  <c r="R32" i="38" s="1"/>
  <c r="F31" i="38"/>
  <c r="H31" i="38" s="1"/>
  <c r="J31" i="38" s="1"/>
  <c r="L31" i="38" s="1"/>
  <c r="N31" i="38" s="1"/>
  <c r="P31" i="38" s="1"/>
  <c r="R31" i="38" s="1"/>
  <c r="F30" i="38"/>
  <c r="H30" i="38" s="1"/>
  <c r="J30" i="38" s="1"/>
  <c r="L30" i="38" s="1"/>
  <c r="N30" i="38" s="1"/>
  <c r="P30" i="38" s="1"/>
  <c r="R30" i="38" s="1"/>
  <c r="F29" i="38"/>
  <c r="H29" i="38" s="1"/>
  <c r="J29" i="38" s="1"/>
  <c r="L29" i="38" s="1"/>
  <c r="N29" i="38" s="1"/>
  <c r="P29" i="38" s="1"/>
  <c r="R29" i="38" s="1"/>
  <c r="F28" i="38"/>
  <c r="H28" i="38" s="1"/>
  <c r="J28" i="38" s="1"/>
  <c r="L28" i="38" s="1"/>
  <c r="N28" i="38" s="1"/>
  <c r="P28" i="38" s="1"/>
  <c r="R28" i="38" s="1"/>
  <c r="F27" i="38"/>
  <c r="H27" i="38" s="1"/>
  <c r="J27" i="38" s="1"/>
  <c r="L27" i="38" s="1"/>
  <c r="N27" i="38" s="1"/>
  <c r="P27" i="38" s="1"/>
  <c r="R27" i="38" s="1"/>
  <c r="F26" i="38"/>
  <c r="H26" i="38" s="1"/>
  <c r="J26" i="38" s="1"/>
  <c r="L26" i="38" s="1"/>
  <c r="N26" i="38" s="1"/>
  <c r="P26" i="38" s="1"/>
  <c r="R26" i="38" s="1"/>
  <c r="F25" i="38"/>
  <c r="H25" i="38" s="1"/>
  <c r="J25" i="38" s="1"/>
  <c r="L25" i="38" s="1"/>
  <c r="N25" i="38" s="1"/>
  <c r="P25" i="38" s="1"/>
  <c r="R25" i="38" s="1"/>
  <c r="F24" i="38"/>
  <c r="H24" i="38" s="1"/>
  <c r="J24" i="38" s="1"/>
  <c r="L24" i="38" s="1"/>
  <c r="N24" i="38" s="1"/>
  <c r="P24" i="38" s="1"/>
  <c r="R24" i="38" s="1"/>
  <c r="F23" i="38"/>
  <c r="H23" i="38" s="1"/>
  <c r="J23" i="38" s="1"/>
  <c r="L23" i="38" s="1"/>
  <c r="N23" i="38" s="1"/>
  <c r="P23" i="38" s="1"/>
  <c r="R23" i="38" s="1"/>
  <c r="F22" i="38"/>
  <c r="H22" i="38" s="1"/>
  <c r="J22" i="38" s="1"/>
  <c r="L22" i="38" s="1"/>
  <c r="N22" i="38" s="1"/>
  <c r="P22" i="38" s="1"/>
  <c r="R22" i="38" s="1"/>
  <c r="F21" i="38"/>
  <c r="H21" i="38" s="1"/>
  <c r="J21" i="38" s="1"/>
  <c r="L21" i="38" s="1"/>
  <c r="N21" i="38" s="1"/>
  <c r="P21" i="38" s="1"/>
  <c r="R21" i="38" s="1"/>
  <c r="F20" i="38"/>
  <c r="H20" i="38" s="1"/>
  <c r="J20" i="38" s="1"/>
  <c r="L20" i="38" s="1"/>
  <c r="N20" i="38" s="1"/>
  <c r="P20" i="38" s="1"/>
  <c r="R20" i="38" s="1"/>
  <c r="F19" i="38"/>
  <c r="H19" i="38" s="1"/>
  <c r="J19" i="38" s="1"/>
  <c r="L19" i="38" s="1"/>
  <c r="N19" i="38" s="1"/>
  <c r="P19" i="38" s="1"/>
  <c r="R19" i="38" s="1"/>
  <c r="F18" i="38"/>
  <c r="H18" i="38" s="1"/>
  <c r="J18" i="38" s="1"/>
  <c r="E17" i="38"/>
  <c r="D17" i="38"/>
  <c r="D48" i="38" s="1"/>
  <c r="C17" i="38"/>
  <c r="J16" i="38"/>
  <c r="J12" i="38"/>
  <c r="E11" i="38"/>
  <c r="D11" i="38"/>
  <c r="C11" i="38"/>
  <c r="C55" i="38" s="1"/>
  <c r="F20" i="37"/>
  <c r="E20" i="37"/>
  <c r="D20" i="37"/>
  <c r="C20" i="37"/>
  <c r="V19" i="37"/>
  <c r="L19" i="37"/>
  <c r="H19" i="37"/>
  <c r="V18" i="37"/>
  <c r="L18" i="37"/>
  <c r="H18" i="37"/>
  <c r="V17" i="37"/>
  <c r="L17" i="37"/>
  <c r="H17" i="37"/>
  <c r="J17" i="37" s="1"/>
  <c r="V16" i="37"/>
  <c r="L16" i="37"/>
  <c r="H16" i="37"/>
  <c r="J16" i="37" s="1"/>
  <c r="V15" i="37"/>
  <c r="L15" i="37"/>
  <c r="H15" i="37"/>
  <c r="V14" i="37"/>
  <c r="L14" i="37"/>
  <c r="H14" i="37"/>
  <c r="V13" i="37"/>
  <c r="L13" i="37"/>
  <c r="H13" i="37"/>
  <c r="V12" i="37"/>
  <c r="L12" i="37"/>
  <c r="H12" i="37"/>
  <c r="J12" i="37" s="1"/>
  <c r="V11" i="37"/>
  <c r="L11" i="37"/>
  <c r="H11" i="37"/>
  <c r="V10" i="37"/>
  <c r="L10" i="37"/>
  <c r="H10" i="37"/>
  <c r="J10" i="37" s="1"/>
  <c r="V9" i="37"/>
  <c r="L9" i="37"/>
  <c r="H9" i="37"/>
  <c r="V8" i="37"/>
  <c r="L8" i="37"/>
  <c r="H8" i="37"/>
  <c r="J8" i="37" s="1"/>
  <c r="N8" i="37" s="1"/>
  <c r="V7" i="37"/>
  <c r="L7" i="37"/>
  <c r="H7" i="37"/>
  <c r="M15" i="36"/>
  <c r="K15" i="36"/>
  <c r="E15" i="36"/>
  <c r="B15" i="36"/>
  <c r="I14" i="36"/>
  <c r="G14" i="36"/>
  <c r="I13" i="36"/>
  <c r="G13" i="36"/>
  <c r="I12" i="36"/>
  <c r="G12" i="36"/>
  <c r="I11" i="36"/>
  <c r="G11" i="36"/>
  <c r="I10" i="36"/>
  <c r="G10" i="36"/>
  <c r="U10" i="36" s="1"/>
  <c r="I9" i="36"/>
  <c r="G9" i="36"/>
  <c r="I8" i="36"/>
  <c r="G8" i="36"/>
  <c r="R16" i="35"/>
  <c r="P16" i="35"/>
  <c r="N16" i="35"/>
  <c r="L16" i="35"/>
  <c r="F16" i="35"/>
  <c r="E16" i="35"/>
  <c r="D16" i="35"/>
  <c r="C16" i="35"/>
  <c r="J15" i="35"/>
  <c r="H15" i="35"/>
  <c r="J14" i="35"/>
  <c r="H14" i="35"/>
  <c r="J13" i="35"/>
  <c r="H13" i="35"/>
  <c r="J12" i="35"/>
  <c r="H12" i="35"/>
  <c r="J11" i="35"/>
  <c r="H11" i="35"/>
  <c r="J10" i="35"/>
  <c r="H10" i="35"/>
  <c r="L15" i="34"/>
  <c r="AK14" i="34"/>
  <c r="AI14" i="34"/>
  <c r="AG14" i="34"/>
  <c r="AE14" i="34"/>
  <c r="Y14" i="34"/>
  <c r="W14" i="34"/>
  <c r="V14" i="34"/>
  <c r="T14" i="34"/>
  <c r="R14" i="34"/>
  <c r="O14" i="34"/>
  <c r="P14" i="34" s="1"/>
  <c r="AK13" i="34"/>
  <c r="AI13" i="34"/>
  <c r="AG13" i="34"/>
  <c r="AE13" i="34"/>
  <c r="Y13" i="34"/>
  <c r="W13" i="34"/>
  <c r="V13" i="34"/>
  <c r="T13" i="34"/>
  <c r="R13" i="34"/>
  <c r="O13" i="34"/>
  <c r="P13" i="34" s="1"/>
  <c r="AK12" i="34"/>
  <c r="AI12" i="34"/>
  <c r="AG12" i="34"/>
  <c r="AE12" i="34"/>
  <c r="Y12" i="34"/>
  <c r="W12" i="34"/>
  <c r="V12" i="34"/>
  <c r="T12" i="34"/>
  <c r="R12" i="34"/>
  <c r="O12" i="34"/>
  <c r="P12" i="34" s="1"/>
  <c r="AK11" i="34"/>
  <c r="AI11" i="34"/>
  <c r="AG11" i="34"/>
  <c r="AE11" i="34"/>
  <c r="Y11" i="34"/>
  <c r="W11" i="34"/>
  <c r="V11" i="34"/>
  <c r="T11" i="34"/>
  <c r="R11" i="34"/>
  <c r="O11" i="34"/>
  <c r="P11" i="34" s="1"/>
  <c r="AK10" i="34"/>
  <c r="AI10" i="34"/>
  <c r="AG10" i="34"/>
  <c r="AE10" i="34"/>
  <c r="Y10" i="34"/>
  <c r="W10" i="34"/>
  <c r="V10" i="34"/>
  <c r="T10" i="34"/>
  <c r="T15" i="34" s="1"/>
  <c r="R10" i="34"/>
  <c r="O10" i="34"/>
  <c r="P10" i="34" s="1"/>
  <c r="I33" i="40" l="1"/>
  <c r="Y11" i="36"/>
  <c r="O14" i="36"/>
  <c r="Q14" i="36" s="1"/>
  <c r="U14" i="36"/>
  <c r="T10" i="35"/>
  <c r="V10" i="35" s="1"/>
  <c r="Y9" i="36"/>
  <c r="Y13" i="36"/>
  <c r="O8" i="36"/>
  <c r="U8" i="36"/>
  <c r="U12" i="36"/>
  <c r="O12" i="36"/>
  <c r="Y8" i="36"/>
  <c r="Y10" i="36"/>
  <c r="Y12" i="36"/>
  <c r="Y14" i="36"/>
  <c r="U9" i="36"/>
  <c r="U11" i="36"/>
  <c r="U13" i="36"/>
  <c r="AQL8" i="40"/>
  <c r="O33" i="40"/>
  <c r="S19" i="40"/>
  <c r="L14" i="39"/>
  <c r="N14" i="39"/>
  <c r="J10" i="38"/>
  <c r="H11" i="38"/>
  <c r="L10" i="38"/>
  <c r="O10" i="36"/>
  <c r="Q10" i="36" s="1"/>
  <c r="T11" i="35"/>
  <c r="X11" i="35" s="1"/>
  <c r="D55" i="38"/>
  <c r="L13" i="38"/>
  <c r="L12" i="38"/>
  <c r="L15" i="38"/>
  <c r="V15" i="34"/>
  <c r="Z11" i="34"/>
  <c r="H17" i="38"/>
  <c r="J13" i="38"/>
  <c r="T13" i="38" s="1"/>
  <c r="C48" i="38"/>
  <c r="T13" i="35"/>
  <c r="V13" i="35" s="1"/>
  <c r="N16" i="37"/>
  <c r="E55" i="38"/>
  <c r="T16" i="38"/>
  <c r="S30" i="40"/>
  <c r="J21" i="39"/>
  <c r="T21" i="39" s="1"/>
  <c r="J47" i="38"/>
  <c r="S11" i="40"/>
  <c r="S15" i="40"/>
  <c r="I15" i="36"/>
  <c r="L20" i="37"/>
  <c r="J18" i="37"/>
  <c r="N18" i="37" s="1"/>
  <c r="L16" i="38"/>
  <c r="P16" i="38" s="1"/>
  <c r="E48" i="38"/>
  <c r="N17" i="39"/>
  <c r="S8" i="40"/>
  <c r="M9" i="40"/>
  <c r="Q9" i="40" s="1"/>
  <c r="M22" i="40"/>
  <c r="Q22" i="40" s="1"/>
  <c r="Q32" i="40"/>
  <c r="S32" i="40"/>
  <c r="Z10" i="34"/>
  <c r="X12" i="34"/>
  <c r="H16" i="35"/>
  <c r="O11" i="36"/>
  <c r="Q11" i="36" s="1"/>
  <c r="P10" i="37"/>
  <c r="J14" i="37"/>
  <c r="N11" i="39"/>
  <c r="H34" i="39"/>
  <c r="M17" i="40"/>
  <c r="Q17" i="40" s="1"/>
  <c r="M21" i="40"/>
  <c r="Q21" i="40" s="1"/>
  <c r="M24" i="40"/>
  <c r="S24" i="40" s="1"/>
  <c r="X13" i="35"/>
  <c r="T15" i="35"/>
  <c r="X15" i="35" s="1"/>
  <c r="J16" i="35"/>
  <c r="N10" i="37"/>
  <c r="N12" i="37"/>
  <c r="H47" i="38"/>
  <c r="H48" i="38" s="1"/>
  <c r="S26" i="40"/>
  <c r="S20" i="38"/>
  <c r="U20" i="38" s="1"/>
  <c r="S22" i="38"/>
  <c r="S29" i="38"/>
  <c r="S36" i="38"/>
  <c r="U36" i="38" s="1"/>
  <c r="S38" i="38"/>
  <c r="U38" i="38" s="1"/>
  <c r="S24" i="38"/>
  <c r="U24" i="38" s="1"/>
  <c r="S26" i="38"/>
  <c r="U26" i="38" s="1"/>
  <c r="S33" i="38"/>
  <c r="S40" i="38"/>
  <c r="S42" i="38"/>
  <c r="U42" i="38" s="1"/>
  <c r="S21" i="38"/>
  <c r="U21" i="38" s="1"/>
  <c r="S28" i="38"/>
  <c r="U28" i="38" s="1"/>
  <c r="S30" i="38"/>
  <c r="S37" i="38"/>
  <c r="S25" i="38"/>
  <c r="S32" i="38"/>
  <c r="U32" i="38" s="1"/>
  <c r="S34" i="38"/>
  <c r="S41" i="38"/>
  <c r="T41" i="38" s="1"/>
  <c r="X11" i="34"/>
  <c r="AA11" i="34" s="1"/>
  <c r="O9" i="36"/>
  <c r="S9" i="36" s="1"/>
  <c r="G15" i="36"/>
  <c r="J7" i="37"/>
  <c r="P7" i="37" s="1"/>
  <c r="N7" i="37"/>
  <c r="H20" i="37"/>
  <c r="Z14" i="34"/>
  <c r="L18" i="38"/>
  <c r="S19" i="38"/>
  <c r="S23" i="38"/>
  <c r="S27" i="38"/>
  <c r="T27" i="38" s="1"/>
  <c r="S35" i="38"/>
  <c r="N15" i="39"/>
  <c r="N32" i="39"/>
  <c r="M25" i="40"/>
  <c r="S25" i="40" s="1"/>
  <c r="Z13" i="34"/>
  <c r="X14" i="34"/>
  <c r="O13" i="36"/>
  <c r="L11" i="38"/>
  <c r="L14" i="38"/>
  <c r="J14" i="38"/>
  <c r="T14" i="38" s="1"/>
  <c r="P15" i="34"/>
  <c r="Z12" i="34"/>
  <c r="X13" i="34"/>
  <c r="T12" i="35"/>
  <c r="V12" i="35" s="1"/>
  <c r="T14" i="35"/>
  <c r="X14" i="35" s="1"/>
  <c r="S12" i="36"/>
  <c r="P8" i="37"/>
  <c r="Q8" i="37" s="1"/>
  <c r="J9" i="37"/>
  <c r="P9" i="37" s="1"/>
  <c r="V20" i="37"/>
  <c r="P12" i="37"/>
  <c r="J13" i="37"/>
  <c r="P13" i="37" s="1"/>
  <c r="P16" i="37"/>
  <c r="N12" i="39"/>
  <c r="X10" i="34"/>
  <c r="J11" i="37"/>
  <c r="N11" i="37" s="1"/>
  <c r="J15" i="37"/>
  <c r="N15" i="37" s="1"/>
  <c r="J19" i="37"/>
  <c r="P19" i="37" s="1"/>
  <c r="F11" i="38"/>
  <c r="F55" i="38" s="1"/>
  <c r="N13" i="39"/>
  <c r="R15" i="34"/>
  <c r="J15" i="38"/>
  <c r="S31" i="38"/>
  <c r="T31" i="38" s="1"/>
  <c r="S39" i="38"/>
  <c r="U39" i="38" s="1"/>
  <c r="J18" i="39"/>
  <c r="L18" i="39"/>
  <c r="N17" i="37"/>
  <c r="P17" i="37"/>
  <c r="X10" i="35"/>
  <c r="F47" i="38"/>
  <c r="N10" i="39"/>
  <c r="N26" i="39"/>
  <c r="M16" i="40"/>
  <c r="S16" i="40" s="1"/>
  <c r="M18" i="40"/>
  <c r="S18" i="40" s="1"/>
  <c r="J14" i="39"/>
  <c r="T14" i="39" s="1"/>
  <c r="L21" i="39"/>
  <c r="Q8" i="40"/>
  <c r="M13" i="40"/>
  <c r="S28" i="40"/>
  <c r="N16" i="39"/>
  <c r="N20" i="39"/>
  <c r="N25" i="39"/>
  <c r="N28" i="39"/>
  <c r="Q11" i="40"/>
  <c r="Q15" i="40"/>
  <c r="Q26" i="40"/>
  <c r="M27" i="40"/>
  <c r="S27" i="40" s="1"/>
  <c r="N19" i="39"/>
  <c r="M14" i="40"/>
  <c r="Q14" i="40" s="1"/>
  <c r="M20" i="40"/>
  <c r="S20" i="40" s="1"/>
  <c r="S22" i="40"/>
  <c r="N23" i="39"/>
  <c r="M10" i="40"/>
  <c r="S10" i="40" s="1"/>
  <c r="M12" i="40"/>
  <c r="S12" i="40" s="1"/>
  <c r="Q19" i="40"/>
  <c r="T19" i="40" s="1"/>
  <c r="Q28" i="40"/>
  <c r="M29" i="40"/>
  <c r="Q29" i="40" s="1"/>
  <c r="M23" i="40"/>
  <c r="Q23" i="40" s="1"/>
  <c r="Q30" i="40"/>
  <c r="M31" i="40"/>
  <c r="Q31" i="40" s="1"/>
  <c r="P15" i="38" l="1"/>
  <c r="AA14" i="34"/>
  <c r="AF14" i="34" s="1"/>
  <c r="AJ11" i="34"/>
  <c r="AH11" i="34"/>
  <c r="AF11" i="34"/>
  <c r="Q16" i="37"/>
  <c r="R16" i="37" s="1"/>
  <c r="S16" i="37" s="1"/>
  <c r="T16" i="37" s="1"/>
  <c r="U16" i="37" s="1"/>
  <c r="T10" i="38"/>
  <c r="P10" i="38"/>
  <c r="R10" i="38"/>
  <c r="R11" i="38" s="1"/>
  <c r="Y12" i="35"/>
  <c r="AE12" i="35" s="1"/>
  <c r="AH12" i="35" s="1"/>
  <c r="AG12" i="35" s="1"/>
  <c r="H55" i="38"/>
  <c r="P13" i="38"/>
  <c r="AA10" i="34"/>
  <c r="AL10" i="34" s="1"/>
  <c r="Q12" i="37"/>
  <c r="W12" i="37" s="1"/>
  <c r="Y12" i="37" s="1"/>
  <c r="X12" i="37" s="1"/>
  <c r="V11" i="35"/>
  <c r="Y10" i="35" s="1"/>
  <c r="M33" i="40"/>
  <c r="S14" i="36"/>
  <c r="T14" i="36" s="1"/>
  <c r="V14" i="36" s="1"/>
  <c r="T15" i="40"/>
  <c r="Q27" i="40"/>
  <c r="T27" i="40" s="1"/>
  <c r="Q16" i="40"/>
  <c r="T16" i="40" s="1"/>
  <c r="T28" i="40"/>
  <c r="U28" i="40" s="1"/>
  <c r="AA28" i="40" s="1"/>
  <c r="S23" i="40"/>
  <c r="L31" i="39"/>
  <c r="N31" i="39"/>
  <c r="L9" i="39"/>
  <c r="J9" i="39"/>
  <c r="N9" i="39"/>
  <c r="F34" i="39"/>
  <c r="J27" i="39"/>
  <c r="T27" i="39" s="1"/>
  <c r="N27" i="39"/>
  <c r="L27" i="39"/>
  <c r="S10" i="36"/>
  <c r="T10" i="36" s="1"/>
  <c r="Z12" i="35"/>
  <c r="AA12" i="35" s="1"/>
  <c r="AB12" i="35" s="1"/>
  <c r="AC12" i="35" s="1"/>
  <c r="P15" i="37"/>
  <c r="Q15" i="37" s="1"/>
  <c r="N33" i="39"/>
  <c r="AA13" i="34"/>
  <c r="AL13" i="34" s="1"/>
  <c r="L17" i="38"/>
  <c r="Q9" i="36"/>
  <c r="T9" i="36" s="1"/>
  <c r="V9" i="36" s="1"/>
  <c r="S9" i="40"/>
  <c r="T9" i="40" s="1"/>
  <c r="Q10" i="37"/>
  <c r="R10" i="37" s="1"/>
  <c r="S10" i="37" s="1"/>
  <c r="T10" i="37" s="1"/>
  <c r="U10" i="37" s="1"/>
  <c r="T32" i="40"/>
  <c r="T26" i="40"/>
  <c r="Z15" i="34"/>
  <c r="R12" i="38"/>
  <c r="T12" i="38"/>
  <c r="T11" i="40"/>
  <c r="U11" i="40" s="1"/>
  <c r="AA11" i="40" s="1"/>
  <c r="U15" i="36"/>
  <c r="AH14" i="34"/>
  <c r="AJ10" i="34"/>
  <c r="T30" i="40"/>
  <c r="U30" i="40" s="1"/>
  <c r="AA30" i="40" s="1"/>
  <c r="T28" i="38"/>
  <c r="S21" i="40"/>
  <c r="S17" i="40"/>
  <c r="T17" i="40" s="1"/>
  <c r="U17" i="40" s="1"/>
  <c r="AA17" i="40" s="1"/>
  <c r="T15" i="38"/>
  <c r="S31" i="40"/>
  <c r="T31" i="40" s="1"/>
  <c r="S29" i="40"/>
  <c r="T29" i="40" s="1"/>
  <c r="Q18" i="40"/>
  <c r="T18" i="40" s="1"/>
  <c r="Q17" i="37"/>
  <c r="R17" i="37" s="1"/>
  <c r="S17" i="37" s="1"/>
  <c r="T17" i="37" s="1"/>
  <c r="U17" i="37" s="1"/>
  <c r="N19" i="37"/>
  <c r="Q19" i="37" s="1"/>
  <c r="Q25" i="40"/>
  <c r="T25" i="40" s="1"/>
  <c r="L11" i="39"/>
  <c r="J11" i="39"/>
  <c r="R11" i="39" s="1"/>
  <c r="J17" i="39"/>
  <c r="L17" i="39"/>
  <c r="X12" i="35"/>
  <c r="Y11" i="35" s="1"/>
  <c r="Z11" i="35" s="1"/>
  <c r="U27" i="38"/>
  <c r="T26" i="38"/>
  <c r="V26" i="38" s="1"/>
  <c r="T20" i="38"/>
  <c r="V15" i="35"/>
  <c r="Y14" i="35" s="1"/>
  <c r="P18" i="37"/>
  <c r="Q18" i="37" s="1"/>
  <c r="S14" i="40"/>
  <c r="T14" i="40" s="1"/>
  <c r="T38" i="38"/>
  <c r="V38" i="38" s="1"/>
  <c r="W38" i="38" s="1"/>
  <c r="Y38" i="38" s="1"/>
  <c r="N14" i="37"/>
  <c r="P14" i="37"/>
  <c r="Q24" i="40"/>
  <c r="T24" i="40" s="1"/>
  <c r="U24" i="40" s="1"/>
  <c r="J31" i="39"/>
  <c r="T31" i="39" s="1"/>
  <c r="R21" i="39"/>
  <c r="V10" i="36"/>
  <c r="S11" i="36"/>
  <c r="L13" i="39"/>
  <c r="J13" i="39"/>
  <c r="T13" i="39" s="1"/>
  <c r="AL14" i="34"/>
  <c r="AJ14" i="34"/>
  <c r="AB14" i="34"/>
  <c r="AC14" i="34" s="1"/>
  <c r="R8" i="37"/>
  <c r="S8" i="37" s="1"/>
  <c r="T8" i="37" s="1"/>
  <c r="U8" i="37" s="1"/>
  <c r="W8" i="37"/>
  <c r="Y8" i="37" s="1"/>
  <c r="X8" i="37" s="1"/>
  <c r="U19" i="40"/>
  <c r="V19" i="40" s="1"/>
  <c r="W19" i="40" s="1"/>
  <c r="X19" i="40" s="1"/>
  <c r="AB19" i="40" s="1"/>
  <c r="R12" i="37"/>
  <c r="S12" i="37" s="1"/>
  <c r="T12" i="37" s="1"/>
  <c r="U12" i="37" s="1"/>
  <c r="AB13" i="34"/>
  <c r="AC13" i="34" s="1"/>
  <c r="AB11" i="34"/>
  <c r="AC11" i="34" s="1"/>
  <c r="AL11" i="34"/>
  <c r="T22" i="40"/>
  <c r="Q12" i="40"/>
  <c r="T12" i="40" s="1"/>
  <c r="N22" i="39"/>
  <c r="R13" i="38"/>
  <c r="J11" i="38"/>
  <c r="T11" i="38"/>
  <c r="U15" i="40"/>
  <c r="AA15" i="40" s="1"/>
  <c r="L33" i="39"/>
  <c r="J33" i="39"/>
  <c r="L55" i="38"/>
  <c r="S13" i="36"/>
  <c r="Q13" i="36"/>
  <c r="J15" i="39"/>
  <c r="L15" i="39"/>
  <c r="O15" i="36"/>
  <c r="Q7" i="37"/>
  <c r="T18" i="39"/>
  <c r="J23" i="39"/>
  <c r="T23" i="39" s="1"/>
  <c r="L23" i="39"/>
  <c r="L28" i="39"/>
  <c r="J28" i="39"/>
  <c r="U32" i="40"/>
  <c r="V32" i="40" s="1"/>
  <c r="W32" i="40" s="1"/>
  <c r="X32" i="40" s="1"/>
  <c r="AB32" i="40" s="1"/>
  <c r="L29" i="39"/>
  <c r="J10" i="39"/>
  <c r="L10" i="39"/>
  <c r="Y15" i="36"/>
  <c r="X15" i="34"/>
  <c r="Q8" i="36"/>
  <c r="U23" i="38"/>
  <c r="V41" i="38"/>
  <c r="W41" i="38" s="1"/>
  <c r="Y41" i="38" s="1"/>
  <c r="U34" i="38"/>
  <c r="T30" i="38"/>
  <c r="V30" i="38" s="1"/>
  <c r="T16" i="35"/>
  <c r="T33" i="38"/>
  <c r="T22" i="38"/>
  <c r="L25" i="39"/>
  <c r="J25" i="39"/>
  <c r="T25" i="39" s="1"/>
  <c r="J20" i="39"/>
  <c r="T20" i="39" s="1"/>
  <c r="L20" i="39"/>
  <c r="T8" i="40"/>
  <c r="R14" i="39"/>
  <c r="F48" i="38"/>
  <c r="X16" i="35"/>
  <c r="T23" i="38"/>
  <c r="R15" i="38"/>
  <c r="S15" i="38" s="1"/>
  <c r="P11" i="37"/>
  <c r="J12" i="39"/>
  <c r="T12" i="39" s="1"/>
  <c r="L12" i="39"/>
  <c r="S8" i="36"/>
  <c r="AA12" i="34"/>
  <c r="T39" i="38"/>
  <c r="P14" i="38"/>
  <c r="N9" i="37"/>
  <c r="Q9" i="37" s="1"/>
  <c r="V14" i="35"/>
  <c r="Y13" i="35" s="1"/>
  <c r="N18" i="38"/>
  <c r="L47" i="38"/>
  <c r="L48" i="38" s="1"/>
  <c r="U35" i="38"/>
  <c r="U19" i="38"/>
  <c r="U41" i="38"/>
  <c r="T25" i="38"/>
  <c r="V25" i="38" s="1"/>
  <c r="T37" i="38"/>
  <c r="U30" i="38"/>
  <c r="T40" i="38"/>
  <c r="V40" i="38" s="1"/>
  <c r="U33" i="38"/>
  <c r="T29" i="38"/>
  <c r="U22" i="38"/>
  <c r="T23" i="40"/>
  <c r="Q20" i="40"/>
  <c r="J19" i="39"/>
  <c r="T19" i="39" s="1"/>
  <c r="L19" i="39"/>
  <c r="U26" i="40"/>
  <c r="AA26" i="40" s="1"/>
  <c r="Q10" i="40"/>
  <c r="T10" i="40" s="1"/>
  <c r="J16" i="39"/>
  <c r="T16" i="39" s="1"/>
  <c r="L16" i="39"/>
  <c r="Q13" i="40"/>
  <c r="S13" i="40"/>
  <c r="J26" i="39"/>
  <c r="R16" i="38"/>
  <c r="S16" i="38" s="1"/>
  <c r="U16" i="38" s="1"/>
  <c r="T19" i="38"/>
  <c r="R18" i="39"/>
  <c r="V31" i="38"/>
  <c r="W31" i="38" s="1"/>
  <c r="Y31" i="38" s="1"/>
  <c r="Q12" i="36"/>
  <c r="T12" i="36" s="1"/>
  <c r="V12" i="36" s="1"/>
  <c r="Z12" i="36" s="1"/>
  <c r="AC12" i="36" s="1"/>
  <c r="AB12" i="36" s="1"/>
  <c r="T35" i="38"/>
  <c r="V35" i="38" s="1"/>
  <c r="N13" i="37"/>
  <c r="Q13" i="37" s="1"/>
  <c r="J32" i="39"/>
  <c r="L32" i="39"/>
  <c r="V27" i="38"/>
  <c r="W27" i="38" s="1"/>
  <c r="Y27" i="38" s="1"/>
  <c r="J17" i="38"/>
  <c r="J48" i="38" s="1"/>
  <c r="U31" i="38"/>
  <c r="J20" i="37"/>
  <c r="T34" i="38"/>
  <c r="V34" i="38" s="1"/>
  <c r="T32" i="38"/>
  <c r="V32" i="38" s="1"/>
  <c r="U25" i="38"/>
  <c r="U37" i="38"/>
  <c r="V28" i="38"/>
  <c r="W28" i="38" s="1"/>
  <c r="Y28" i="38" s="1"/>
  <c r="T21" i="38"/>
  <c r="T42" i="38"/>
  <c r="U40" i="38"/>
  <c r="T24" i="38"/>
  <c r="V24" i="38" s="1"/>
  <c r="T36" i="38"/>
  <c r="V36" i="38" s="1"/>
  <c r="U29" i="38"/>
  <c r="V20" i="38"/>
  <c r="W20" i="38" s="1"/>
  <c r="Y20" i="38" s="1"/>
  <c r="AD12" i="35" l="1"/>
  <c r="AF12" i="35" s="1"/>
  <c r="AI12" i="35" s="1"/>
  <c r="AK12" i="35" s="1"/>
  <c r="T11" i="39"/>
  <c r="T17" i="38"/>
  <c r="T55" i="38" s="1"/>
  <c r="W16" i="37"/>
  <c r="Y16" i="37" s="1"/>
  <c r="X16" i="37" s="1"/>
  <c r="W10" i="37"/>
  <c r="Y10" i="37" s="1"/>
  <c r="X10" i="37" s="1"/>
  <c r="AB10" i="34"/>
  <c r="AD11" i="40"/>
  <c r="AC11" i="40" s="1"/>
  <c r="W9" i="36"/>
  <c r="X9" i="36" s="1"/>
  <c r="AA9" i="36" s="1"/>
  <c r="Z9" i="36"/>
  <c r="AC9" i="36" s="1"/>
  <c r="AB9" i="36" s="1"/>
  <c r="W15" i="37"/>
  <c r="Y15" i="37" s="1"/>
  <c r="X15" i="37" s="1"/>
  <c r="R15" i="37"/>
  <c r="S15" i="37" s="1"/>
  <c r="T15" i="37" s="1"/>
  <c r="U15" i="37" s="1"/>
  <c r="Z10" i="35"/>
  <c r="AA10" i="35" s="1"/>
  <c r="AD10" i="35"/>
  <c r="AD26" i="40"/>
  <c r="AC26" i="40" s="1"/>
  <c r="Z10" i="37"/>
  <c r="U15" i="38"/>
  <c r="W17" i="37"/>
  <c r="Y17" i="37" s="1"/>
  <c r="X17" i="37" s="1"/>
  <c r="AD17" i="40"/>
  <c r="AC17" i="40" s="1"/>
  <c r="S33" i="40"/>
  <c r="T8" i="36"/>
  <c r="V8" i="36" s="1"/>
  <c r="AD15" i="40"/>
  <c r="AC15" i="40" s="1"/>
  <c r="S13" i="38"/>
  <c r="U13" i="38" s="1"/>
  <c r="V13" i="38" s="1"/>
  <c r="W13" i="38" s="1"/>
  <c r="V11" i="36"/>
  <c r="Z11" i="36" s="1"/>
  <c r="AC11" i="36" s="1"/>
  <c r="AB11" i="36" s="1"/>
  <c r="T11" i="36"/>
  <c r="W14" i="36"/>
  <c r="X14" i="36" s="1"/>
  <c r="AA14" i="36" s="1"/>
  <c r="Z14" i="36"/>
  <c r="AC14" i="36" s="1"/>
  <c r="AB14" i="36" s="1"/>
  <c r="AC30" i="40"/>
  <c r="AD30" i="40"/>
  <c r="AJ13" i="34"/>
  <c r="AF13" i="34"/>
  <c r="AH13" i="34"/>
  <c r="AD28" i="40"/>
  <c r="AC28" i="40" s="1"/>
  <c r="AH12" i="34"/>
  <c r="AJ12" i="34"/>
  <c r="AF12" i="34"/>
  <c r="W10" i="36"/>
  <c r="X10" i="36" s="1"/>
  <c r="AA10" i="36" s="1"/>
  <c r="Z10" i="36"/>
  <c r="AC10" i="36" s="1"/>
  <c r="AB10" i="36" s="1"/>
  <c r="AD10" i="36" s="1"/>
  <c r="AE10" i="36" s="1"/>
  <c r="AH10" i="34"/>
  <c r="AC10" i="34"/>
  <c r="AF10" i="34"/>
  <c r="Q33" i="40"/>
  <c r="P27" i="39"/>
  <c r="P9" i="39"/>
  <c r="J29" i="39"/>
  <c r="N29" i="39"/>
  <c r="R29" i="39" s="1"/>
  <c r="L30" i="39"/>
  <c r="N30" i="39"/>
  <c r="T9" i="39"/>
  <c r="J24" i="39"/>
  <c r="T24" i="39" s="1"/>
  <c r="N24" i="39"/>
  <c r="L24" i="39"/>
  <c r="R27" i="39"/>
  <c r="R9" i="39"/>
  <c r="P31" i="39"/>
  <c r="R25" i="39"/>
  <c r="P12" i="38"/>
  <c r="P17" i="38" s="1"/>
  <c r="T21" i="40"/>
  <c r="U21" i="40" s="1"/>
  <c r="V21" i="40" s="1"/>
  <c r="W21" i="40" s="1"/>
  <c r="X21" i="40" s="1"/>
  <c r="AB21" i="40" s="1"/>
  <c r="T29" i="39"/>
  <c r="P18" i="39"/>
  <c r="S18" i="39" s="1"/>
  <c r="U18" i="39" s="1"/>
  <c r="W19" i="37"/>
  <c r="Y19" i="37" s="1"/>
  <c r="X19" i="37" s="1"/>
  <c r="R19" i="37"/>
  <c r="S19" i="37" s="1"/>
  <c r="T19" i="37" s="1"/>
  <c r="U19" i="37" s="1"/>
  <c r="AA24" i="40"/>
  <c r="V24" i="40"/>
  <c r="W24" i="40" s="1"/>
  <c r="X24" i="40" s="1"/>
  <c r="AB24" i="40" s="1"/>
  <c r="AA15" i="34"/>
  <c r="Q14" i="37"/>
  <c r="T17" i="39"/>
  <c r="R23" i="39"/>
  <c r="W26" i="38"/>
  <c r="Y26" i="38" s="1"/>
  <c r="Z26" i="38" s="1"/>
  <c r="AA26" i="38" s="1"/>
  <c r="W14" i="37"/>
  <c r="Y14" i="37" s="1"/>
  <c r="X14" i="37" s="1"/>
  <c r="R14" i="37"/>
  <c r="S14" i="37" s="1"/>
  <c r="T14" i="37" s="1"/>
  <c r="U14" i="37" s="1"/>
  <c r="R17" i="39"/>
  <c r="W18" i="37"/>
  <c r="Y18" i="37" s="1"/>
  <c r="X18" i="37" s="1"/>
  <c r="R18" i="37"/>
  <c r="S18" i="37" s="1"/>
  <c r="T18" i="37" s="1"/>
  <c r="U18" i="37" s="1"/>
  <c r="J30" i="39"/>
  <c r="P20" i="37"/>
  <c r="AA32" i="40"/>
  <c r="AA11" i="35"/>
  <c r="AB11" i="35" s="1"/>
  <c r="AC11" i="35" s="1"/>
  <c r="V17" i="40"/>
  <c r="W17" i="40" s="1"/>
  <c r="X17" i="40" s="1"/>
  <c r="AB17" i="40" s="1"/>
  <c r="R16" i="39"/>
  <c r="P15" i="39"/>
  <c r="J55" i="38"/>
  <c r="AA19" i="40"/>
  <c r="AD11" i="35"/>
  <c r="P13" i="39"/>
  <c r="P21" i="39"/>
  <c r="S21" i="39" s="1"/>
  <c r="U21" i="39" s="1"/>
  <c r="AD14" i="35"/>
  <c r="Z14" i="35"/>
  <c r="AA14" i="35" s="1"/>
  <c r="P26" i="39"/>
  <c r="T13" i="36"/>
  <c r="V13" i="36" s="1"/>
  <c r="Z13" i="36" s="1"/>
  <c r="AC13" i="36" s="1"/>
  <c r="AB13" i="36" s="1"/>
  <c r="V15" i="40"/>
  <c r="W15" i="40" s="1"/>
  <c r="X15" i="40" s="1"/>
  <c r="AB15" i="40" s="1"/>
  <c r="P17" i="39"/>
  <c r="R19" i="39"/>
  <c r="Z31" i="38"/>
  <c r="AA31" i="38" s="1"/>
  <c r="AD13" i="35"/>
  <c r="Z13" i="35"/>
  <c r="AA13" i="35" s="1"/>
  <c r="AM11" i="34"/>
  <c r="AD11" i="34"/>
  <c r="AD13" i="34"/>
  <c r="Z20" i="38"/>
  <c r="AA20" i="38" s="1"/>
  <c r="Z28" i="38"/>
  <c r="AA28" i="38" s="1"/>
  <c r="W13" i="37"/>
  <c r="Y13" i="37" s="1"/>
  <c r="X13" i="37" s="1"/>
  <c r="R13" i="37"/>
  <c r="S13" i="37" s="1"/>
  <c r="T13" i="37" s="1"/>
  <c r="U13" i="37" s="1"/>
  <c r="Z38" i="38"/>
  <c r="AA38" i="38" s="1"/>
  <c r="Z41" i="38"/>
  <c r="AA41" i="38" s="1"/>
  <c r="AD14" i="34"/>
  <c r="AM14" i="34"/>
  <c r="AP14" i="34" s="1"/>
  <c r="W12" i="36"/>
  <c r="X12" i="36" s="1"/>
  <c r="AA12" i="36" s="1"/>
  <c r="U10" i="40"/>
  <c r="U14" i="40"/>
  <c r="AA14" i="40" s="1"/>
  <c r="U25" i="40"/>
  <c r="AA25" i="40" s="1"/>
  <c r="W9" i="37"/>
  <c r="Y9" i="37" s="1"/>
  <c r="X9" i="37" s="1"/>
  <c r="R9" i="37"/>
  <c r="S9" i="37" s="1"/>
  <c r="T9" i="37" s="1"/>
  <c r="U9" i="37" s="1"/>
  <c r="Y15" i="38"/>
  <c r="V15" i="38"/>
  <c r="W15" i="38" s="1"/>
  <c r="P11" i="39"/>
  <c r="S11" i="39" s="1"/>
  <c r="U11" i="39" s="1"/>
  <c r="U31" i="40"/>
  <c r="AA31" i="40" s="1"/>
  <c r="V42" i="38"/>
  <c r="W42" i="38" s="1"/>
  <c r="Y42" i="38" s="1"/>
  <c r="P18" i="38"/>
  <c r="N47" i="38"/>
  <c r="U29" i="40"/>
  <c r="V29" i="40" s="1"/>
  <c r="W29" i="40" s="1"/>
  <c r="X29" i="40" s="1"/>
  <c r="AB29" i="40" s="1"/>
  <c r="Z27" i="38"/>
  <c r="AA27" i="38" s="1"/>
  <c r="Q11" i="37"/>
  <c r="Q20" i="37" s="1"/>
  <c r="T13" i="40"/>
  <c r="R28" i="39"/>
  <c r="R7" i="37"/>
  <c r="S7" i="37" s="1"/>
  <c r="W7" i="37"/>
  <c r="Y7" i="37" s="1"/>
  <c r="X7" i="37" s="1"/>
  <c r="T33" i="39"/>
  <c r="N17" i="38"/>
  <c r="V28" i="40"/>
  <c r="W28" i="40" s="1"/>
  <c r="X28" i="40" s="1"/>
  <c r="AB28" i="40" s="1"/>
  <c r="T26" i="39"/>
  <c r="V26" i="40"/>
  <c r="W26" i="40" s="1"/>
  <c r="X26" i="40" s="1"/>
  <c r="AB26" i="40" s="1"/>
  <c r="P19" i="39"/>
  <c r="V21" i="38"/>
  <c r="W21" i="38" s="1"/>
  <c r="Y21" i="38" s="1"/>
  <c r="U18" i="40"/>
  <c r="AA18" i="40" s="1"/>
  <c r="P14" i="39"/>
  <c r="S14" i="39" s="1"/>
  <c r="R20" i="39"/>
  <c r="Q15" i="36"/>
  <c r="V11" i="40"/>
  <c r="W11" i="40" s="1"/>
  <c r="X11" i="40" s="1"/>
  <c r="AB11" i="40" s="1"/>
  <c r="S12" i="38"/>
  <c r="T10" i="39"/>
  <c r="T28" i="39"/>
  <c r="U12" i="40"/>
  <c r="V12" i="40" s="1"/>
  <c r="W12" i="40" s="1"/>
  <c r="X12" i="40" s="1"/>
  <c r="AB12" i="40" s="1"/>
  <c r="V33" i="38"/>
  <c r="W33" i="38" s="1"/>
  <c r="Y33" i="38" s="1"/>
  <c r="AD9" i="36"/>
  <c r="AE9" i="36" s="1"/>
  <c r="V30" i="40"/>
  <c r="W30" i="40" s="1"/>
  <c r="X30" i="40" s="1"/>
  <c r="AB30" i="40" s="1"/>
  <c r="W36" i="38"/>
  <c r="Y36" i="38" s="1"/>
  <c r="W34" i="38"/>
  <c r="Y34" i="38" s="1"/>
  <c r="T32" i="39"/>
  <c r="R26" i="39"/>
  <c r="R14" i="38"/>
  <c r="R17" i="38" s="1"/>
  <c r="R55" i="38" s="1"/>
  <c r="S15" i="36"/>
  <c r="P12" i="39"/>
  <c r="U9" i="40"/>
  <c r="AA9" i="40" s="1"/>
  <c r="AD9" i="40" s="1"/>
  <c r="V39" i="38"/>
  <c r="W39" i="38" s="1"/>
  <c r="Y39" i="38" s="1"/>
  <c r="U27" i="40"/>
  <c r="V27" i="40" s="1"/>
  <c r="W27" i="40" s="1"/>
  <c r="X27" i="40" s="1"/>
  <c r="AB27" i="40" s="1"/>
  <c r="V29" i="38"/>
  <c r="W29" i="38" s="1"/>
  <c r="Y29" i="38" s="1"/>
  <c r="W30" i="38"/>
  <c r="Y30" i="38" s="1"/>
  <c r="V19" i="38"/>
  <c r="W19" i="38" s="1"/>
  <c r="Y19" i="38" s="1"/>
  <c r="V22" i="38"/>
  <c r="W22" i="38" s="1"/>
  <c r="Y22" i="38" s="1"/>
  <c r="T15" i="39"/>
  <c r="V16" i="35"/>
  <c r="Y15" i="35" s="1"/>
  <c r="L22" i="39"/>
  <c r="J22" i="39"/>
  <c r="U23" i="40"/>
  <c r="AA23" i="40" s="1"/>
  <c r="W40" i="38"/>
  <c r="Y40" i="38" s="1"/>
  <c r="N20" i="37"/>
  <c r="S14" i="38"/>
  <c r="U14" i="38" s="1"/>
  <c r="V14" i="38" s="1"/>
  <c r="V37" i="38"/>
  <c r="W37" i="38" s="1"/>
  <c r="Y37" i="38" s="1"/>
  <c r="V16" i="38"/>
  <c r="W16" i="38" s="1"/>
  <c r="Y16" i="38"/>
  <c r="W24" i="38"/>
  <c r="Y24" i="38" s="1"/>
  <c r="R32" i="39"/>
  <c r="W35" i="38"/>
  <c r="Y35" i="38" s="1"/>
  <c r="T20" i="40"/>
  <c r="W25" i="38"/>
  <c r="Y25" i="38" s="1"/>
  <c r="U16" i="40"/>
  <c r="V16" i="40" s="1"/>
  <c r="W16" i="40" s="1"/>
  <c r="X16" i="40" s="1"/>
  <c r="AB16" i="40" s="1"/>
  <c r="U8" i="40"/>
  <c r="V8" i="40" s="1"/>
  <c r="N11" i="38"/>
  <c r="S10" i="38"/>
  <c r="P10" i="39"/>
  <c r="V23" i="38"/>
  <c r="W23" i="38" s="1"/>
  <c r="Y23" i="38" s="1"/>
  <c r="U22" i="40"/>
  <c r="W32" i="38"/>
  <c r="Y32" i="38" s="1"/>
  <c r="AL12" i="34"/>
  <c r="AL15" i="34" s="1"/>
  <c r="AB12" i="34"/>
  <c r="AB15" i="34" s="1"/>
  <c r="Y13" i="38" l="1"/>
  <c r="W11" i="36"/>
  <c r="X11" i="36" s="1"/>
  <c r="AA11" i="36" s="1"/>
  <c r="AD11" i="36" s="1"/>
  <c r="AE11" i="36" s="1"/>
  <c r="AM13" i="34"/>
  <c r="AP13" i="34" s="1"/>
  <c r="AO13" i="34" s="1"/>
  <c r="AD14" i="36"/>
  <c r="AE14" i="36" s="1"/>
  <c r="AA21" i="40"/>
  <c r="L34" i="39"/>
  <c r="S27" i="39"/>
  <c r="U27" i="39" s="1"/>
  <c r="V27" i="39" s="1"/>
  <c r="W27" i="39" s="1"/>
  <c r="AE10" i="35"/>
  <c r="AH10" i="35" s="1"/>
  <c r="AB10" i="35"/>
  <c r="V23" i="40"/>
  <c r="W23" i="40" s="1"/>
  <c r="X23" i="40" s="1"/>
  <c r="AB23" i="40" s="1"/>
  <c r="Z18" i="37"/>
  <c r="T33" i="40"/>
  <c r="AE15" i="40"/>
  <c r="AF15" i="40" s="1"/>
  <c r="AD31" i="40"/>
  <c r="AC31" i="40" s="1"/>
  <c r="AC19" i="40"/>
  <c r="AE19" i="40" s="1"/>
  <c r="AF19" i="40" s="1"/>
  <c r="AD19" i="40"/>
  <c r="AE17" i="40"/>
  <c r="AF17" i="40" s="1"/>
  <c r="AD24" i="40"/>
  <c r="AC24" i="40" s="1"/>
  <c r="AE24" i="40" s="1"/>
  <c r="AF24" i="40" s="1"/>
  <c r="AD10" i="34"/>
  <c r="AM10" i="34"/>
  <c r="AP10" i="34" s="1"/>
  <c r="N55" i="38"/>
  <c r="AD23" i="40"/>
  <c r="AC23" i="40" s="1"/>
  <c r="AE23" i="40" s="1"/>
  <c r="AF23" i="40" s="1"/>
  <c r="AD21" i="40"/>
  <c r="AC21" i="40" s="1"/>
  <c r="AE21" i="40" s="1"/>
  <c r="AF21" i="40" s="1"/>
  <c r="S19" i="39"/>
  <c r="U19" i="39" s="1"/>
  <c r="Z19" i="39" s="1"/>
  <c r="AC19" i="39" s="1"/>
  <c r="AD25" i="40"/>
  <c r="AC25" i="40" s="1"/>
  <c r="W8" i="36"/>
  <c r="Z8" i="36"/>
  <c r="AC8" i="36" s="1"/>
  <c r="AB8" i="36" s="1"/>
  <c r="AD14" i="40"/>
  <c r="AC14" i="40" s="1"/>
  <c r="AP11" i="34"/>
  <c r="AO11" i="34" s="1"/>
  <c r="AN11" i="34"/>
  <c r="AD32" i="40"/>
  <c r="AC32" i="40" s="1"/>
  <c r="AE32" i="40" s="1"/>
  <c r="AF32" i="40" s="1"/>
  <c r="AJ15" i="34"/>
  <c r="J34" i="39"/>
  <c r="AD18" i="40"/>
  <c r="AC18" i="40" s="1"/>
  <c r="AA10" i="40"/>
  <c r="AD10" i="40" s="1"/>
  <c r="S9" i="39"/>
  <c r="U9" i="39" s="1"/>
  <c r="Z9" i="39" s="1"/>
  <c r="AC9" i="39" s="1"/>
  <c r="V9" i="39"/>
  <c r="W9" i="39" s="1"/>
  <c r="Z27" i="39"/>
  <c r="AC27" i="39" s="1"/>
  <c r="AB27" i="39" s="1"/>
  <c r="R15" i="39"/>
  <c r="S15" i="39" s="1"/>
  <c r="U15" i="39" s="1"/>
  <c r="Y15" i="39" s="1"/>
  <c r="R31" i="39"/>
  <c r="S31" i="39" s="1"/>
  <c r="U31" i="39" s="1"/>
  <c r="Y31" i="39" s="1"/>
  <c r="T30" i="39"/>
  <c r="P25" i="39"/>
  <c r="S25" i="39" s="1"/>
  <c r="U25" i="39" s="1"/>
  <c r="Y25" i="39" s="1"/>
  <c r="S17" i="39"/>
  <c r="U17" i="39" s="1"/>
  <c r="P23" i="39"/>
  <c r="S23" i="39" s="1"/>
  <c r="U23" i="39" s="1"/>
  <c r="W13" i="36"/>
  <c r="X13" i="36" s="1"/>
  <c r="AA13" i="36" s="1"/>
  <c r="AD13" i="36" s="1"/>
  <c r="AE13" i="36" s="1"/>
  <c r="AC12" i="34"/>
  <c r="AC15" i="34" s="1"/>
  <c r="N48" i="38"/>
  <c r="AA29" i="40"/>
  <c r="V31" i="40"/>
  <c r="W31" i="40" s="1"/>
  <c r="X31" i="40" s="1"/>
  <c r="AB31" i="40" s="1"/>
  <c r="S26" i="39"/>
  <c r="U26" i="39" s="1"/>
  <c r="V26" i="39" s="1"/>
  <c r="W26" i="39" s="1"/>
  <c r="AA27" i="40"/>
  <c r="V18" i="40"/>
  <c r="W18" i="40" s="1"/>
  <c r="X18" i="40" s="1"/>
  <c r="AB18" i="40" s="1"/>
  <c r="AE18" i="40" s="1"/>
  <c r="AF18" i="40" s="1"/>
  <c r="Z19" i="37"/>
  <c r="AF11" i="35"/>
  <c r="Z13" i="38"/>
  <c r="AA13" i="38" s="1"/>
  <c r="AB13" i="38" s="1"/>
  <c r="AB13" i="35"/>
  <c r="AC13" i="35" s="1"/>
  <c r="AF13" i="35" s="1"/>
  <c r="AE13" i="35"/>
  <c r="AH13" i="35" s="1"/>
  <c r="AG13" i="35" s="1"/>
  <c r="AI13" i="35" s="1"/>
  <c r="AK13" i="35" s="1"/>
  <c r="AB14" i="35"/>
  <c r="AC14" i="35" s="1"/>
  <c r="AF14" i="35" s="1"/>
  <c r="AE14" i="35"/>
  <c r="R30" i="39"/>
  <c r="P30" i="39"/>
  <c r="Z21" i="39"/>
  <c r="Y21" i="39"/>
  <c r="V21" i="39"/>
  <c r="W21" i="39" s="1"/>
  <c r="P28" i="39"/>
  <c r="S28" i="39" s="1"/>
  <c r="U28" i="39" s="1"/>
  <c r="V28" i="39" s="1"/>
  <c r="W28" i="39" s="1"/>
  <c r="T22" i="39"/>
  <c r="AA12" i="40"/>
  <c r="P16" i="39"/>
  <c r="S16" i="39" s="1"/>
  <c r="U16" i="39" s="1"/>
  <c r="V14" i="40"/>
  <c r="W14" i="40" s="1"/>
  <c r="X14" i="40" s="1"/>
  <c r="AB14" i="40" s="1"/>
  <c r="R12" i="39"/>
  <c r="S12" i="39" s="1"/>
  <c r="U12" i="39" s="1"/>
  <c r="P22" i="39"/>
  <c r="R13" i="39"/>
  <c r="S13" i="39" s="1"/>
  <c r="U13" i="39" s="1"/>
  <c r="AE11" i="35"/>
  <c r="AH11" i="35" s="1"/>
  <c r="Z33" i="38"/>
  <c r="AA33" i="38" s="1"/>
  <c r="Z23" i="38"/>
  <c r="AA23" i="38" s="1"/>
  <c r="Z39" i="38"/>
  <c r="AA39" i="38" s="1"/>
  <c r="Z42" i="38"/>
  <c r="AA42" i="38" s="1"/>
  <c r="V19" i="39"/>
  <c r="W19" i="39" s="1"/>
  <c r="T7" i="37"/>
  <c r="Z37" i="38"/>
  <c r="AA37" i="38" s="1"/>
  <c r="AD15" i="35"/>
  <c r="AD16" i="35" s="1"/>
  <c r="Z15" i="35"/>
  <c r="AA15" i="35" s="1"/>
  <c r="Y16" i="35"/>
  <c r="Z22" i="38"/>
  <c r="Z29" i="38"/>
  <c r="AA29" i="38" s="1"/>
  <c r="Z34" i="38"/>
  <c r="AA34" i="38" s="1"/>
  <c r="AD12" i="36"/>
  <c r="AE12" i="36" s="1"/>
  <c r="AO14" i="34"/>
  <c r="AQ14" i="34" s="1"/>
  <c r="AN14" i="34"/>
  <c r="AM12" i="34"/>
  <c r="AP12" i="34" s="1"/>
  <c r="V22" i="40"/>
  <c r="Z17" i="37"/>
  <c r="AA16" i="40"/>
  <c r="Y14" i="38"/>
  <c r="W14" i="38"/>
  <c r="Z36" i="38"/>
  <c r="R33" i="39"/>
  <c r="AB27" i="38"/>
  <c r="V11" i="39"/>
  <c r="W11" i="39" s="1"/>
  <c r="Y11" i="39"/>
  <c r="Z11" i="39"/>
  <c r="AC11" i="39" s="1"/>
  <c r="AC10" i="35"/>
  <c r="V10" i="40"/>
  <c r="AB41" i="38"/>
  <c r="AH15" i="34"/>
  <c r="AB28" i="38"/>
  <c r="P32" i="39"/>
  <c r="S32" i="39" s="1"/>
  <c r="U32" i="39" s="1"/>
  <c r="Z32" i="38"/>
  <c r="AA32" i="38" s="1"/>
  <c r="AA22" i="40"/>
  <c r="AD22" i="40" s="1"/>
  <c r="AA8" i="40"/>
  <c r="AD8" i="40" s="1"/>
  <c r="W8" i="40"/>
  <c r="Z25" i="38"/>
  <c r="AA25" i="38" s="1"/>
  <c r="U14" i="39"/>
  <c r="P33" i="39"/>
  <c r="P24" i="39"/>
  <c r="Z19" i="38"/>
  <c r="AA19" i="38" s="1"/>
  <c r="AJ12" i="35"/>
  <c r="AB26" i="38"/>
  <c r="R10" i="39"/>
  <c r="P29" i="39"/>
  <c r="S29" i="39" s="1"/>
  <c r="U29" i="39" s="1"/>
  <c r="P11" i="38"/>
  <c r="P55" i="38" s="1"/>
  <c r="U20" i="40"/>
  <c r="Z16" i="38"/>
  <c r="Z40" i="38"/>
  <c r="AA40" i="38" s="1"/>
  <c r="V9" i="40"/>
  <c r="T15" i="36"/>
  <c r="Z15" i="37"/>
  <c r="U12" i="38"/>
  <c r="S17" i="38"/>
  <c r="Z16" i="37"/>
  <c r="AE28" i="40"/>
  <c r="AF28" i="40" s="1"/>
  <c r="W11" i="37"/>
  <c r="Y11" i="37" s="1"/>
  <c r="X11" i="37" s="1"/>
  <c r="R11" i="37"/>
  <c r="S11" i="37" s="1"/>
  <c r="T11" i="37" s="1"/>
  <c r="U11" i="37" s="1"/>
  <c r="P47" i="38"/>
  <c r="P48" i="38" s="1"/>
  <c r="R18" i="38"/>
  <c r="Z15" i="38"/>
  <c r="V25" i="40"/>
  <c r="W25" i="40" s="1"/>
  <c r="X25" i="40" s="1"/>
  <c r="AB25" i="40" s="1"/>
  <c r="AB38" i="38"/>
  <c r="P20" i="39"/>
  <c r="AB20" i="38"/>
  <c r="V18" i="39"/>
  <c r="W18" i="39" s="1"/>
  <c r="Y18" i="39"/>
  <c r="Z18" i="39"/>
  <c r="AC18" i="39" s="1"/>
  <c r="Z30" i="38"/>
  <c r="AA30" i="38" s="1"/>
  <c r="AE30" i="40"/>
  <c r="AF30" i="40" s="1"/>
  <c r="U13" i="40"/>
  <c r="Z21" i="38"/>
  <c r="AA21" i="38" s="1"/>
  <c r="Z24" i="38"/>
  <c r="AA24" i="38" s="1"/>
  <c r="Z8" i="37"/>
  <c r="Z12" i="37"/>
  <c r="R24" i="39"/>
  <c r="AE11" i="40"/>
  <c r="AF11" i="40" s="1"/>
  <c r="AE26" i="40"/>
  <c r="AF26" i="40" s="1"/>
  <c r="AB31" i="38"/>
  <c r="Z35" i="38"/>
  <c r="AA35" i="38" s="1"/>
  <c r="AG27" i="39" l="1"/>
  <c r="T34" i="39"/>
  <c r="Y27" i="39"/>
  <c r="AA27" i="39" s="1"/>
  <c r="AN13" i="34"/>
  <c r="AQ13" i="34" s="1"/>
  <c r="AS13" i="34" s="1"/>
  <c r="U33" i="40"/>
  <c r="AE14" i="40"/>
  <c r="AF14" i="40" s="1"/>
  <c r="Y19" i="39"/>
  <c r="AE31" i="40"/>
  <c r="AF31" i="40" s="1"/>
  <c r="Y9" i="39"/>
  <c r="AA9" i="39" s="1"/>
  <c r="AD16" i="40"/>
  <c r="AC16" i="40" s="1"/>
  <c r="AE16" i="40" s="1"/>
  <c r="AF16" i="40" s="1"/>
  <c r="AD12" i="40"/>
  <c r="AC12" i="40" s="1"/>
  <c r="AE12" i="40" s="1"/>
  <c r="AF12" i="40" s="1"/>
  <c r="AH14" i="35"/>
  <c r="AJ14" i="35" s="1"/>
  <c r="AD29" i="40"/>
  <c r="AC29" i="40" s="1"/>
  <c r="AE29" i="40" s="1"/>
  <c r="AF29" i="40" s="1"/>
  <c r="AD12" i="34"/>
  <c r="AD15" i="34" s="1"/>
  <c r="AD27" i="40"/>
  <c r="AC27" i="40" s="1"/>
  <c r="AE27" i="40" s="1"/>
  <c r="AF27" i="40" s="1"/>
  <c r="W10" i="40"/>
  <c r="Z25" i="39"/>
  <c r="AC25" i="39" s="1"/>
  <c r="Z31" i="39"/>
  <c r="AG21" i="39"/>
  <c r="AC21" i="39"/>
  <c r="AB21" i="39" s="1"/>
  <c r="V31" i="39"/>
  <c r="W31" i="39" s="1"/>
  <c r="AA31" i="39" s="1"/>
  <c r="V15" i="39"/>
  <c r="W15" i="39" s="1"/>
  <c r="AA15" i="39" s="1"/>
  <c r="Y26" i="39"/>
  <c r="AA26" i="39" s="1"/>
  <c r="R22" i="39"/>
  <c r="S22" i="39" s="1"/>
  <c r="N34" i="39"/>
  <c r="P34" i="39"/>
  <c r="Z28" i="39"/>
  <c r="Z15" i="39"/>
  <c r="AC15" i="39" s="1"/>
  <c r="AB15" i="39" s="1"/>
  <c r="AA21" i="39"/>
  <c r="V25" i="39"/>
  <c r="W25" i="39" s="1"/>
  <c r="AA25" i="39" s="1"/>
  <c r="Y28" i="39"/>
  <c r="AA28" i="39" s="1"/>
  <c r="AD27" i="39"/>
  <c r="AE27" i="39" s="1"/>
  <c r="S24" i="39"/>
  <c r="U24" i="39" s="1"/>
  <c r="Z23" i="39"/>
  <c r="AG23" i="39" s="1"/>
  <c r="V23" i="39"/>
  <c r="W23" i="39" s="1"/>
  <c r="Y23" i="39"/>
  <c r="V17" i="39"/>
  <c r="W17" i="39" s="1"/>
  <c r="Z17" i="39"/>
  <c r="AC17" i="39" s="1"/>
  <c r="Y17" i="39"/>
  <c r="Z26" i="39"/>
  <c r="AG26" i="39" s="1"/>
  <c r="S33" i="39"/>
  <c r="U33" i="39" s="1"/>
  <c r="Y33" i="39" s="1"/>
  <c r="S30" i="39"/>
  <c r="U30" i="39" s="1"/>
  <c r="Z30" i="39" s="1"/>
  <c r="AC30" i="39" s="1"/>
  <c r="Z9" i="37"/>
  <c r="Z14" i="38"/>
  <c r="AA14" i="38" s="1"/>
  <c r="AB14" i="38" s="1"/>
  <c r="AA13" i="40"/>
  <c r="AD13" i="40" s="1"/>
  <c r="V12" i="39"/>
  <c r="W12" i="39" s="1"/>
  <c r="Y12" i="39"/>
  <c r="Z12" i="39"/>
  <c r="AG12" i="39" s="1"/>
  <c r="Z13" i="39"/>
  <c r="AC13" i="39" s="1"/>
  <c r="V13" i="39"/>
  <c r="W13" i="39" s="1"/>
  <c r="Y13" i="39"/>
  <c r="Z13" i="37"/>
  <c r="AJ13" i="35"/>
  <c r="AG11" i="35"/>
  <c r="AI11" i="35" s="1"/>
  <c r="AK11" i="35" s="1"/>
  <c r="Z14" i="37"/>
  <c r="V16" i="39"/>
  <c r="W16" i="39" s="1"/>
  <c r="Z16" i="39"/>
  <c r="AC16" i="39" s="1"/>
  <c r="Y16" i="39"/>
  <c r="AO12" i="34"/>
  <c r="AN12" i="34"/>
  <c r="AB15" i="35"/>
  <c r="AA16" i="35"/>
  <c r="AE15" i="35"/>
  <c r="AH15" i="35" s="1"/>
  <c r="Z32" i="39"/>
  <c r="AC32" i="39" s="1"/>
  <c r="Y32" i="39"/>
  <c r="V32" i="39"/>
  <c r="W32" i="39" s="1"/>
  <c r="AA15" i="38"/>
  <c r="AB15" i="38" s="1"/>
  <c r="W9" i="40"/>
  <c r="AS14" i="34"/>
  <c r="AB35" i="38"/>
  <c r="AB24" i="38"/>
  <c r="AG10" i="35"/>
  <c r="AA16" i="38"/>
  <c r="AB16" i="38" s="1"/>
  <c r="AB25" i="38"/>
  <c r="AB32" i="38"/>
  <c r="AF10" i="35"/>
  <c r="AA11" i="39"/>
  <c r="W20" i="37"/>
  <c r="AB34" i="38"/>
  <c r="AB42" i="38"/>
  <c r="V29" i="39"/>
  <c r="W29" i="39" s="1"/>
  <c r="Y29" i="39"/>
  <c r="Z29" i="39"/>
  <c r="AC29" i="39" s="1"/>
  <c r="AB21" i="38"/>
  <c r="AB30" i="38"/>
  <c r="V15" i="36"/>
  <c r="Z16" i="35"/>
  <c r="AF15" i="34"/>
  <c r="S10" i="39"/>
  <c r="AB19" i="38"/>
  <c r="V14" i="39"/>
  <c r="Z14" i="39"/>
  <c r="AC14" i="39" s="1"/>
  <c r="Y14" i="39"/>
  <c r="W22" i="40"/>
  <c r="AC9" i="40"/>
  <c r="AR13" i="34"/>
  <c r="AB29" i="38"/>
  <c r="AQ11" i="34"/>
  <c r="AS11" i="34" s="1"/>
  <c r="AA19" i="39"/>
  <c r="AB39" i="38"/>
  <c r="V13" i="40"/>
  <c r="AB18" i="39"/>
  <c r="AG18" i="39"/>
  <c r="AM15" i="34"/>
  <c r="AN10" i="34"/>
  <c r="AR10" i="34"/>
  <c r="AE25" i="40"/>
  <c r="AF25" i="40" s="1"/>
  <c r="AJ10" i="35"/>
  <c r="V20" i="40"/>
  <c r="X8" i="40"/>
  <c r="AG11" i="39"/>
  <c r="AB11" i="39"/>
  <c r="Z7" i="37"/>
  <c r="AA36" i="38"/>
  <c r="AB36" i="38" s="1"/>
  <c r="S20" i="39"/>
  <c r="AR14" i="34"/>
  <c r="AA22" i="38"/>
  <c r="AB22" i="38" s="1"/>
  <c r="AB37" i="38"/>
  <c r="AR11" i="34"/>
  <c r="U7" i="37"/>
  <c r="U20" i="37" s="1"/>
  <c r="T20" i="37"/>
  <c r="AB19" i="39"/>
  <c r="AG19" i="39"/>
  <c r="AB33" i="38"/>
  <c r="U17" i="38"/>
  <c r="V12" i="38"/>
  <c r="Y12" i="38"/>
  <c r="Y17" i="38" s="1"/>
  <c r="AB40" i="38"/>
  <c r="U10" i="38"/>
  <c r="Y10" i="38" s="1"/>
  <c r="S11" i="38"/>
  <c r="S55" i="38" s="1"/>
  <c r="AG25" i="39"/>
  <c r="AB25" i="39"/>
  <c r="S20" i="37"/>
  <c r="AB23" i="38"/>
  <c r="AA18" i="39"/>
  <c r="R47" i="38"/>
  <c r="R48" i="38" s="1"/>
  <c r="S18" i="38"/>
  <c r="U18" i="38" s="1"/>
  <c r="U47" i="38" s="1"/>
  <c r="AA20" i="40"/>
  <c r="AD20" i="40" s="1"/>
  <c r="AD33" i="40" s="1"/>
  <c r="V33" i="40" l="1"/>
  <c r="AG14" i="35"/>
  <c r="AI14" i="35" s="1"/>
  <c r="AK14" i="35" s="1"/>
  <c r="AA33" i="40"/>
  <c r="AC10" i="40"/>
  <c r="X10" i="40"/>
  <c r="AD21" i="39"/>
  <c r="AE21" i="39" s="1"/>
  <c r="AG15" i="39"/>
  <c r="V33" i="39"/>
  <c r="W33" i="39" s="1"/>
  <c r="AC28" i="39"/>
  <c r="AB28" i="39" s="1"/>
  <c r="AD28" i="39" s="1"/>
  <c r="AE28" i="39" s="1"/>
  <c r="AC23" i="39"/>
  <c r="AB23" i="39" s="1"/>
  <c r="AC12" i="39"/>
  <c r="AB12" i="39" s="1"/>
  <c r="AC26" i="39"/>
  <c r="AB26" i="39" s="1"/>
  <c r="AD26" i="39" s="1"/>
  <c r="AE26" i="39" s="1"/>
  <c r="AC31" i="39"/>
  <c r="AB31" i="39" s="1"/>
  <c r="AD31" i="39" s="1"/>
  <c r="AE31" i="39" s="1"/>
  <c r="AG31" i="39"/>
  <c r="R34" i="39"/>
  <c r="AG28" i="39"/>
  <c r="AA23" i="39"/>
  <c r="AD23" i="39" s="1"/>
  <c r="AE23" i="39" s="1"/>
  <c r="S34" i="39"/>
  <c r="V30" i="39"/>
  <c r="W30" i="39" s="1"/>
  <c r="Y30" i="39"/>
  <c r="AD25" i="39"/>
  <c r="AE25" i="39" s="1"/>
  <c r="Z33" i="39"/>
  <c r="AA13" i="39"/>
  <c r="AA17" i="39"/>
  <c r="AA32" i="39"/>
  <c r="AG17" i="39"/>
  <c r="AB17" i="39"/>
  <c r="AA12" i="39"/>
  <c r="Y20" i="37"/>
  <c r="AG13" i="39"/>
  <c r="AB13" i="39"/>
  <c r="Z11" i="37"/>
  <c r="Z20" i="37" s="1"/>
  <c r="AR12" i="34"/>
  <c r="AR15" i="34" s="1"/>
  <c r="AG16" i="39"/>
  <c r="AB16" i="39"/>
  <c r="AJ11" i="35"/>
  <c r="AA16" i="39"/>
  <c r="AB30" i="39"/>
  <c r="AG30" i="39"/>
  <c r="AC13" i="40"/>
  <c r="AI10" i="35"/>
  <c r="AI16" i="35" s="1"/>
  <c r="AC8" i="40"/>
  <c r="X9" i="40"/>
  <c r="AG32" i="39"/>
  <c r="AB32" i="39"/>
  <c r="V17" i="38"/>
  <c r="W12" i="38"/>
  <c r="AB8" i="40"/>
  <c r="AP15" i="34"/>
  <c r="AO10" i="34"/>
  <c r="AQ10" i="34" s="1"/>
  <c r="W14" i="39"/>
  <c r="X8" i="36"/>
  <c r="AA8" i="36" s="1"/>
  <c r="AD8" i="36" s="1"/>
  <c r="W15" i="36"/>
  <c r="AG29" i="39"/>
  <c r="AB29" i="39"/>
  <c r="AJ15" i="35"/>
  <c r="AE16" i="35"/>
  <c r="AQ12" i="34"/>
  <c r="AS12" i="34" s="1"/>
  <c r="S47" i="38"/>
  <c r="S48" i="38" s="1"/>
  <c r="AD18" i="39"/>
  <c r="AE18" i="39" s="1"/>
  <c r="U11" i="38"/>
  <c r="U55" i="38" s="1"/>
  <c r="Y11" i="38"/>
  <c r="Y55" i="38" s="1"/>
  <c r="V10" i="38"/>
  <c r="U48" i="38"/>
  <c r="AN15" i="34"/>
  <c r="AD19" i="39"/>
  <c r="AE19" i="39" s="1"/>
  <c r="U22" i="39"/>
  <c r="AD11" i="39"/>
  <c r="AE11" i="39" s="1"/>
  <c r="AC22" i="40"/>
  <c r="T18" i="38"/>
  <c r="V18" i="38" s="1"/>
  <c r="V47" i="38" s="1"/>
  <c r="U20" i="39"/>
  <c r="W13" i="40"/>
  <c r="AD15" i="39"/>
  <c r="AE15" i="39" s="1"/>
  <c r="X22" i="40"/>
  <c r="AG14" i="39"/>
  <c r="U10" i="39"/>
  <c r="AC15" i="36"/>
  <c r="Z15" i="36"/>
  <c r="AA29" i="39"/>
  <c r="AA33" i="39"/>
  <c r="Z24" i="39"/>
  <c r="AC24" i="39" s="1"/>
  <c r="Y24" i="39"/>
  <c r="V24" i="39"/>
  <c r="AC15" i="35"/>
  <c r="AB16" i="35"/>
  <c r="W20" i="40"/>
  <c r="W33" i="40" l="1"/>
  <c r="AB10" i="40"/>
  <c r="AD32" i="39"/>
  <c r="AE32" i="39" s="1"/>
  <c r="AG33" i="39"/>
  <c r="AC33" i="39"/>
  <c r="AB33" i="39" s="1"/>
  <c r="AD33" i="39" s="1"/>
  <c r="AE33" i="39" s="1"/>
  <c r="AD12" i="39"/>
  <c r="AE12" i="39" s="1"/>
  <c r="AA30" i="39"/>
  <c r="AD30" i="39" s="1"/>
  <c r="AE30" i="39" s="1"/>
  <c r="U34" i="39"/>
  <c r="AD13" i="39"/>
  <c r="AE13" i="39" s="1"/>
  <c r="AD17" i="39"/>
  <c r="AE17" i="39" s="1"/>
  <c r="AJ16" i="35"/>
  <c r="AD16" i="39"/>
  <c r="AE16" i="39" s="1"/>
  <c r="AQ15" i="34"/>
  <c r="AS10" i="34"/>
  <c r="AS15" i="34" s="1"/>
  <c r="W24" i="39"/>
  <c r="Y20" i="39"/>
  <c r="V20" i="39"/>
  <c r="Z20" i="39"/>
  <c r="AC20" i="39" s="1"/>
  <c r="X15" i="36"/>
  <c r="X20" i="40"/>
  <c r="AD29" i="39"/>
  <c r="AE29" i="39" s="1"/>
  <c r="AB22" i="40"/>
  <c r="W18" i="38"/>
  <c r="T47" i="38"/>
  <c r="T48" i="38" s="1"/>
  <c r="V22" i="39"/>
  <c r="Y22" i="39"/>
  <c r="Z22" i="39"/>
  <c r="AC22" i="39" s="1"/>
  <c r="AG15" i="35"/>
  <c r="AH16" i="35"/>
  <c r="AF15" i="35"/>
  <c r="AC16" i="35"/>
  <c r="AG24" i="39"/>
  <c r="AB14" i="39"/>
  <c r="AE8" i="40"/>
  <c r="Z12" i="38"/>
  <c r="W17" i="38"/>
  <c r="AK10" i="35"/>
  <c r="AK16" i="35" s="1"/>
  <c r="Y10" i="39"/>
  <c r="Z10" i="39"/>
  <c r="AC10" i="39" s="1"/>
  <c r="V10" i="39"/>
  <c r="V48" i="38"/>
  <c r="X13" i="40"/>
  <c r="AB9" i="40"/>
  <c r="W10" i="38"/>
  <c r="V11" i="38"/>
  <c r="V55" i="38" s="1"/>
  <c r="AA14" i="39"/>
  <c r="AC20" i="40"/>
  <c r="X33" i="40" l="1"/>
  <c r="Y34" i="39"/>
  <c r="AF8" i="40"/>
  <c r="AF33" i="40" s="1"/>
  <c r="AE33" i="40"/>
  <c r="AE10" i="40"/>
  <c r="AF10" i="40" s="1"/>
  <c r="V34" i="39"/>
  <c r="Z34" i="39"/>
  <c r="AB13" i="40"/>
  <c r="AB33" i="40" s="1"/>
  <c r="AG10" i="39"/>
  <c r="AG9" i="39"/>
  <c r="AE22" i="40"/>
  <c r="AB20" i="40"/>
  <c r="Z10" i="38"/>
  <c r="W11" i="38"/>
  <c r="W55" i="38" s="1"/>
  <c r="Z17" i="38"/>
  <c r="AA12" i="38"/>
  <c r="AA17" i="38" s="1"/>
  <c r="W22" i="39"/>
  <c r="AG20" i="39"/>
  <c r="AG22" i="39"/>
  <c r="AD15" i="36"/>
  <c r="AA15" i="36"/>
  <c r="W20" i="39"/>
  <c r="AA24" i="39"/>
  <c r="AD14" i="39"/>
  <c r="AE9" i="40"/>
  <c r="W10" i="39"/>
  <c r="AB24" i="39"/>
  <c r="AI15" i="35"/>
  <c r="AK15" i="35" s="1"/>
  <c r="AF16" i="35"/>
  <c r="W47" i="38"/>
  <c r="W48" i="38" s="1"/>
  <c r="Y18" i="38"/>
  <c r="W34" i="39" l="1"/>
  <c r="AC34" i="39"/>
  <c r="AE14" i="39"/>
  <c r="AG34" i="39"/>
  <c r="AE8" i="36"/>
  <c r="AE15" i="36" s="1"/>
  <c r="Z18" i="38"/>
  <c r="AA18" i="38" s="1"/>
  <c r="AA47" i="38" s="1"/>
  <c r="AA48" i="38" s="1"/>
  <c r="Y47" i="38"/>
  <c r="Y48" i="38" s="1"/>
  <c r="AA20" i="39"/>
  <c r="AB22" i="39"/>
  <c r="AA22" i="39"/>
  <c r="Z11" i="38"/>
  <c r="Z55" i="38" s="1"/>
  <c r="AA10" i="38"/>
  <c r="AA11" i="38" s="1"/>
  <c r="AA55" i="38" s="1"/>
  <c r="AB10" i="39"/>
  <c r="AA10" i="39"/>
  <c r="AD24" i="39"/>
  <c r="AB12" i="38"/>
  <c r="AB17" i="38" s="1"/>
  <c r="AE13" i="40"/>
  <c r="AE20" i="40"/>
  <c r="AF9" i="40"/>
  <c r="AB20" i="39"/>
  <c r="AF22" i="40"/>
  <c r="AB9" i="39"/>
  <c r="AA34" i="39" l="1"/>
  <c r="AF13" i="40"/>
  <c r="AD9" i="39"/>
  <c r="AF20" i="40"/>
  <c r="AD10" i="39"/>
  <c r="AB10" i="38"/>
  <c r="AB11" i="38" s="1"/>
  <c r="AB55" i="38" s="1"/>
  <c r="AD22" i="39"/>
  <c r="AD20" i="39"/>
  <c r="AE20" i="39" s="1"/>
  <c r="Z47" i="38"/>
  <c r="Z48" i="38" s="1"/>
  <c r="AB18" i="38"/>
  <c r="AB47" i="38" s="1"/>
  <c r="AB48" i="38" s="1"/>
  <c r="AE24" i="39"/>
  <c r="AE9" i="39" l="1"/>
  <c r="AE34" i="39" s="1"/>
  <c r="AD34" i="39"/>
  <c r="AE22" i="39"/>
  <c r="AE10" i="39"/>
  <c r="R34" i="23" l="1"/>
  <c r="O34" i="23"/>
  <c r="L34" i="23"/>
  <c r="R33" i="23"/>
  <c r="O33" i="23"/>
  <c r="L33" i="23"/>
  <c r="R31" i="23"/>
  <c r="O31" i="23"/>
  <c r="L31" i="23"/>
  <c r="R30" i="23"/>
  <c r="O30" i="23"/>
  <c r="L30" i="23"/>
  <c r="R28" i="23"/>
  <c r="O28" i="23"/>
  <c r="L28" i="23"/>
  <c r="R27" i="23"/>
  <c r="O27" i="23"/>
  <c r="L27" i="23"/>
  <c r="R25" i="23"/>
  <c r="O25" i="23"/>
  <c r="L25" i="23"/>
  <c r="R24" i="23"/>
  <c r="O24" i="23"/>
  <c r="L24" i="23"/>
  <c r="R22" i="23"/>
  <c r="O22" i="23"/>
  <c r="L22" i="23"/>
  <c r="R21" i="23"/>
  <c r="O21" i="23"/>
  <c r="L21" i="23"/>
  <c r="R19" i="23"/>
  <c r="O19" i="23"/>
  <c r="L19" i="23"/>
  <c r="R18" i="23"/>
  <c r="O18" i="23"/>
  <c r="L18" i="23"/>
  <c r="R16" i="23"/>
  <c r="O16" i="23"/>
  <c r="L16" i="23"/>
  <c r="R15" i="23"/>
  <c r="O15" i="23"/>
  <c r="L15" i="23"/>
  <c r="R13" i="23"/>
  <c r="O13" i="23"/>
  <c r="L13" i="23"/>
  <c r="R12" i="23"/>
  <c r="O12" i="23"/>
  <c r="L12" i="23"/>
  <c r="L14" i="23" l="1"/>
  <c r="L36" i="23" s="1"/>
  <c r="R17" i="23"/>
  <c r="R23" i="23"/>
  <c r="L32" i="23"/>
  <c r="R35" i="23"/>
  <c r="R14" i="23"/>
  <c r="R36" i="23" s="1"/>
  <c r="R20" i="23"/>
  <c r="L23" i="23"/>
  <c r="O23" i="23"/>
  <c r="O29" i="23"/>
  <c r="O14" i="23"/>
  <c r="O36" i="23" s="1"/>
  <c r="O20" i="23"/>
  <c r="O32" i="23"/>
  <c r="R26" i="23"/>
  <c r="L29" i="23"/>
  <c r="R32" i="23"/>
  <c r="O17" i="23"/>
  <c r="O26" i="23"/>
  <c r="R29" i="23"/>
  <c r="L35" i="23"/>
  <c r="L17" i="23"/>
  <c r="L20" i="23"/>
  <c r="L26" i="23"/>
  <c r="O35" i="23"/>
  <c r="R34" i="6"/>
  <c r="O34" i="6"/>
  <c r="L34" i="6"/>
  <c r="R33" i="6"/>
  <c r="O33" i="6"/>
  <c r="L33" i="6"/>
  <c r="R31" i="6"/>
  <c r="O31" i="6"/>
  <c r="L31" i="6"/>
  <c r="R30" i="6"/>
  <c r="O30" i="6"/>
  <c r="L30" i="6"/>
  <c r="R28" i="6"/>
  <c r="O28" i="6"/>
  <c r="L28" i="6"/>
  <c r="R27" i="6"/>
  <c r="O27" i="6"/>
  <c r="L27" i="6"/>
  <c r="R25" i="6"/>
  <c r="O25" i="6"/>
  <c r="L25" i="6"/>
  <c r="R24" i="6"/>
  <c r="O24" i="6"/>
  <c r="L24" i="6"/>
  <c r="O32" i="6" l="1"/>
  <c r="O26" i="6"/>
  <c r="O29" i="6"/>
  <c r="L32" i="6"/>
  <c r="R35" i="6"/>
  <c r="L29" i="6"/>
  <c r="R32" i="6"/>
  <c r="L26" i="6"/>
  <c r="R29" i="6"/>
  <c r="L35" i="6"/>
  <c r="R26" i="6"/>
  <c r="O35" i="6"/>
  <c r="R22" i="6"/>
  <c r="O22" i="6"/>
  <c r="L22" i="6"/>
  <c r="R21" i="6"/>
  <c r="O21" i="6"/>
  <c r="L21" i="6"/>
  <c r="R19" i="6"/>
  <c r="O19" i="6"/>
  <c r="L19" i="6"/>
  <c r="R18" i="6"/>
  <c r="O18" i="6"/>
  <c r="L18" i="6"/>
  <c r="R15" i="6"/>
  <c r="O15" i="6"/>
  <c r="R12" i="6"/>
  <c r="O12" i="6"/>
  <c r="L15" i="6"/>
  <c r="L12" i="6"/>
  <c r="R16" i="6"/>
  <c r="R13" i="6"/>
  <c r="O16" i="6"/>
  <c r="O13" i="6"/>
  <c r="L16" i="6"/>
  <c r="L13" i="6"/>
  <c r="L14" i="6" l="1"/>
  <c r="L36" i="6" s="1"/>
  <c r="L20" i="6"/>
  <c r="R23" i="6"/>
  <c r="O23" i="6"/>
  <c r="R20" i="6"/>
  <c r="R17" i="6"/>
  <c r="L23" i="6"/>
  <c r="L17" i="6"/>
  <c r="O14" i="6"/>
  <c r="O36" i="6" s="1"/>
  <c r="O17" i="6"/>
  <c r="R14" i="6"/>
  <c r="R36" i="6" s="1"/>
  <c r="O20" i="6"/>
  <c r="V12" i="16" l="1"/>
  <c r="X12" i="16" s="1"/>
  <c r="S12" i="16" l="1"/>
  <c r="P12" i="16" l="1"/>
  <c r="U12" i="16"/>
  <c r="R12" i="16" l="1"/>
  <c r="M12" i="16"/>
  <c r="O12" i="16" l="1"/>
  <c r="J12" i="16"/>
  <c r="L12" i="16" s="1"/>
</calcChain>
</file>

<file path=xl/comments1.xml><?xml version="1.0" encoding="utf-8"?>
<comments xmlns="http://schemas.openxmlformats.org/spreadsheetml/2006/main">
  <authors>
    <author>Автор</author>
  </authors>
  <commentList>
    <comment ref="AD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ночных и праздничных
</t>
        </r>
      </text>
    </comment>
    <comment ref="AI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  <comment ref="AK8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J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L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N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90% включает за классность, ненормированый р.д., мойка машин</t>
        </r>
      </text>
    </comment>
    <comment ref="AH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T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оклад+выслуга+персон.надб.+ночные+тек.премия+РК+СН</t>
        </r>
      </text>
    </comment>
    <comment ref="AE6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Итого+отчисления</t>
        </r>
      </text>
    </comment>
    <comment ref="I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Оклад*проценты
</t>
        </r>
      </text>
    </comment>
    <comment ref="K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M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оклад/рабочее время в часах(из производственного календаря)*отработанные за месец ночные часы*40%</t>
        </r>
      </text>
    </comment>
    <comment ref="O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лет+ночные*%</t>
        </r>
      </text>
    </comment>
    <comment ref="Q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оклад+персон.надбавка+выслуга лет+ночные*70%+Тек.премия*70%
</t>
        </r>
      </text>
    </comment>
    <comment ref="S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(оклад +персон.надб.+выслуга+ночные)*50%+тек.премия*50%</t>
        </r>
      </text>
    </comment>
    <comment ref="AC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Итого*%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группировать одинаковые должности в одну строку</t>
        </r>
      </text>
    </comment>
  </commentList>
</comments>
</file>

<file path=xl/sharedStrings.xml><?xml version="1.0" encoding="utf-8"?>
<sst xmlns="http://schemas.openxmlformats.org/spreadsheetml/2006/main" count="878" uniqueCount="463">
  <si>
    <t>РзПрз</t>
  </si>
  <si>
    <t>ЦС</t>
  </si>
  <si>
    <t>ВР</t>
  </si>
  <si>
    <t>ТС</t>
  </si>
  <si>
    <t>КОСГУ</t>
  </si>
  <si>
    <t>СубКОСГУ</t>
  </si>
  <si>
    <t>объемный пок-ль</t>
  </si>
  <si>
    <t xml:space="preserve">Коды бюджетной классификации </t>
  </si>
  <si>
    <t>Наименование СубКОСГУ</t>
  </si>
  <si>
    <t>ИФ</t>
  </si>
  <si>
    <t>и т.д.</t>
  </si>
  <si>
    <t>Учреждение 1</t>
  </si>
  <si>
    <t>Учреждение 2</t>
  </si>
  <si>
    <t>сумма, руб.</t>
  </si>
  <si>
    <t>Руководитель__________________________________(Ф.И.О.)</t>
  </si>
  <si>
    <t>Исполнитель (Ф.И.О.), тел.</t>
  </si>
  <si>
    <t>Оплата суточных при командировках</t>
  </si>
  <si>
    <t>Оплата суточных при повышении квалификации</t>
  </si>
  <si>
    <t>ед.изм.</t>
  </si>
  <si>
    <t>Услуги сотовой связи</t>
  </si>
  <si>
    <t>Оплата проезда в командировки</t>
  </si>
  <si>
    <t>Оплата проезда на курсы повышения квалификации</t>
  </si>
  <si>
    <t>Оплата потребления тепловой энергии</t>
  </si>
  <si>
    <t>Оплата потребления электрической энергии</t>
  </si>
  <si>
    <t>Оплата водоотведения</t>
  </si>
  <si>
    <t>Зимнее содержание дорог</t>
  </si>
  <si>
    <t>Чистка кровли от снега</t>
  </si>
  <si>
    <t>Поверка приборов учета</t>
  </si>
  <si>
    <t>Замеры сопротивления</t>
  </si>
  <si>
    <t>Оплата проживания в командировках</t>
  </si>
  <si>
    <t>Оплата проживания при повышении квалификации</t>
  </si>
  <si>
    <t>Оплата курсов повышения квалификации</t>
  </si>
  <si>
    <t>Расходы на обязательные медосмотры отдельных категорий работников</t>
  </si>
  <si>
    <t xml:space="preserve">Различного рода платежи, сборы, государственные пошлины, лицензии </t>
  </si>
  <si>
    <t>Канцелярские принадлежности</t>
  </si>
  <si>
    <t>Хозяйственные товары</t>
  </si>
  <si>
    <t>Чистящие и моющие средства</t>
  </si>
  <si>
    <t>Учреждение 3</t>
  </si>
  <si>
    <t>Направление СБП</t>
  </si>
  <si>
    <t xml:space="preserve">   Глава города</t>
  </si>
  <si>
    <t xml:space="preserve">   Руководство (заместители главы города и пресс-секретарь)</t>
  </si>
  <si>
    <t xml:space="preserve">   Управление по ВБ, ГО и ЧС</t>
  </si>
  <si>
    <t xml:space="preserve">   Контрольно-правовое управление </t>
  </si>
  <si>
    <t xml:space="preserve">   Специалист-эксперт по мобилизационной работе</t>
  </si>
  <si>
    <t xml:space="preserve">   МУ "ЦБЭО"</t>
  </si>
  <si>
    <t xml:space="preserve">   Комитет финансов</t>
  </si>
  <si>
    <t xml:space="preserve">   Управление жилищно-коммунального хозяйства</t>
  </si>
  <si>
    <t xml:space="preserve">   МУ "Управление капитального строительства"</t>
  </si>
  <si>
    <t xml:space="preserve">   Административная комиссия</t>
  </si>
  <si>
    <t xml:space="preserve">   Управление по кадрам и делопроизводству</t>
  </si>
  <si>
    <t xml:space="preserve">   Отдел ЗАГС</t>
  </si>
  <si>
    <t xml:space="preserve">   Архивный отдел</t>
  </si>
  <si>
    <t xml:space="preserve">   Отдел материально технического обеспечения</t>
  </si>
  <si>
    <t xml:space="preserve">   Отдел информатизации</t>
  </si>
  <si>
    <t xml:space="preserve">   МКУ "Управление материально-технического обеспечения"</t>
  </si>
  <si>
    <t xml:space="preserve">   Отдел муниципального заказа</t>
  </si>
  <si>
    <t xml:space="preserve">   Управление по социальным вопросам</t>
  </si>
  <si>
    <t xml:space="preserve">   Управление образования</t>
  </si>
  <si>
    <t xml:space="preserve">   Комиссия по делам несовершеннолетних</t>
  </si>
  <si>
    <t xml:space="preserve">   Отдел по осуществлению опеки и попечительства</t>
  </si>
  <si>
    <t xml:space="preserve">Код направления субъекта бюджетного планирования  </t>
  </si>
  <si>
    <t>Код</t>
  </si>
  <si>
    <t>Наименование субъекта бюджетного планирования</t>
  </si>
  <si>
    <t>ОПЛАТА ТРУДА И НАЧИСЛЕНИЯ НА ОПЛАТУ ТРУДА</t>
  </si>
  <si>
    <t>КОММУНАЛЬНЫЕ УСЛУГИ И УСЛУГИ ПО СОДЕРЖАНИЮ ЗДАНИЙ</t>
  </si>
  <si>
    <t>Услуги связи</t>
  </si>
  <si>
    <t>Услуги междугородней связи</t>
  </si>
  <si>
    <t>Коммунальные услуги</t>
  </si>
  <si>
    <t>Услуги по содержанию имущества</t>
  </si>
  <si>
    <t>РАСХОДЫ НА ПРИОБЕТЕНИЕ АВТОТРАНСПОРТНЫХ УСЛУГ И СОДЕРЖАНИЕ АВТОТРАНСПОРТА</t>
  </si>
  <si>
    <t>Приобретение транспортных  услуг</t>
  </si>
  <si>
    <t>Оплата расходов за наем транспорта (по разовым заявкам)</t>
  </si>
  <si>
    <t>ПРИОБРЕТЕНИЕ МАТЕРИАЛЬНЫХ ЗАПАСОВ</t>
  </si>
  <si>
    <t>Медикаменты</t>
  </si>
  <si>
    <t>Прочие медикаменты</t>
  </si>
  <si>
    <t>Быстроизнашивающийся мягкий инвентарь</t>
  </si>
  <si>
    <t>Одежда и обувь</t>
  </si>
  <si>
    <t>Прочий мягкий и быстроизнашивающийся мягкий инвентарь</t>
  </si>
  <si>
    <t>Прочие расходные материалы и предметы снабжения</t>
  </si>
  <si>
    <t>Малоценная мебель, инвентарь, инструменты и т.п.</t>
  </si>
  <si>
    <t>ПРОЧИЕ РАСХОДЫ</t>
  </si>
  <si>
    <t>Командировки и служебные разъезды</t>
  </si>
  <si>
    <t>Курсы повышения квалификации, семинары</t>
  </si>
  <si>
    <t>Налоговые и прочие платежи</t>
  </si>
  <si>
    <t>Дополнительное пенсионное обеспечение муниципальных служащих</t>
  </si>
  <si>
    <t>Представительские расходы</t>
  </si>
  <si>
    <t>Планируется по установленному нормативу</t>
  </si>
  <si>
    <t>Награды, премии, почетные грамоты</t>
  </si>
  <si>
    <t>Софинансирование окружных программ</t>
  </si>
  <si>
    <t>Резервный фонд</t>
  </si>
  <si>
    <t>Рассчитываются в соответствии с действующим законодательством, с применением регрессивной шкалы отчислений (взносов)</t>
  </si>
  <si>
    <t xml:space="preserve">Методика расчета </t>
  </si>
  <si>
    <t xml:space="preserve">   Отдел здравоохранения</t>
  </si>
  <si>
    <t xml:space="preserve">   Дума города</t>
  </si>
  <si>
    <t xml:space="preserve">   Контрольно-счетная палата </t>
  </si>
  <si>
    <t>Расходы на страхование связанные с муниципальной службой</t>
  </si>
  <si>
    <t xml:space="preserve">Приложить расшифровку с указанием доли софинансирования (%) и объема окружных средств, доведенных (планируемых к доведению) на очередной финансовый год и плановый период </t>
  </si>
  <si>
    <t xml:space="preserve">   Сектор ВУС</t>
  </si>
  <si>
    <t xml:space="preserve">   Управление экономики </t>
  </si>
  <si>
    <t xml:space="preserve">   Управление культуры, спорта и молодежной политики</t>
  </si>
  <si>
    <t>Итого по учреждению</t>
  </si>
  <si>
    <t>РАСХОДЫ</t>
  </si>
  <si>
    <t>на выполнение муниципального задания</t>
  </si>
  <si>
    <t>(наименование структурного подразделения администрации города)</t>
  </si>
  <si>
    <t xml:space="preserve">ВСЕГО по СБП </t>
  </si>
  <si>
    <t xml:space="preserve">в том числе в разрезе учреждений </t>
  </si>
  <si>
    <t xml:space="preserve">СубКОСГУ </t>
  </si>
  <si>
    <t>Итого по муниципальной услуге 1.</t>
  </si>
  <si>
    <t>1.Муниципальная услуга (наименование)</t>
  </si>
  <si>
    <t>2.Муниципальная услуга (наименование)</t>
  </si>
  <si>
    <t>Итого по муниципальной услуге 2.</t>
  </si>
  <si>
    <t>133.23.00</t>
  </si>
  <si>
    <t xml:space="preserve">   МКУ "Единая дежурно - диспетчерская служба"</t>
  </si>
  <si>
    <t xml:space="preserve">  Отдел муниципального контроля</t>
  </si>
  <si>
    <t xml:space="preserve">  Комитет по управлению муниципальным имуществом</t>
  </si>
  <si>
    <t xml:space="preserve">   Отдел архитектуры и градостроительства</t>
  </si>
  <si>
    <t>Приложение 4 к Порядку</t>
  </si>
  <si>
    <t>Планируется с учетом графика периодичности (приложить подтверждающие документы по последней поверке) с учетом тарифов обслуживающей организации</t>
  </si>
  <si>
    <t>Планировать только на имущество, приобретенное за счет бюджетных средств (без учета внебюджетной деятельности)</t>
  </si>
  <si>
    <t xml:space="preserve">По показателям текущего года, но не более объема, установленного БК РФ </t>
  </si>
  <si>
    <t>цена за единицу</t>
  </si>
  <si>
    <t>Объем расходов, исходя из норматива стоимости муниципальной услуги и объема по проекту муниципального задания</t>
  </si>
  <si>
    <t xml:space="preserve">3. Расходы на содержание недвижимого имущества и особо ценного движимого имущества
</t>
  </si>
  <si>
    <t>в том числе по СубКОСГУ</t>
  </si>
  <si>
    <t>Итого на содержание</t>
  </si>
  <si>
    <t>в разрезе по СубКОСГУ</t>
  </si>
  <si>
    <t xml:space="preserve">на очередной финансовый год </t>
  </si>
  <si>
    <t xml:space="preserve">Приложение 9 к Порядку </t>
  </si>
  <si>
    <t xml:space="preserve">Планируется по среднегодовым расходам, рассчитанных исходя из фактических расходов за три предыдущих года </t>
  </si>
  <si>
    <t>по субъекту бюджетного планирования ____________________________________________________________________________________________</t>
  </si>
  <si>
    <t>ГАРАНТИИ И КОМПЕНСАЦИИ РАБОТНИКАМ</t>
  </si>
  <si>
    <t>Методика расчета плановых бюджетных ассигнований 
на очередной финансовый год</t>
  </si>
  <si>
    <t xml:space="preserve">В соответствии с установленными нормативами на обеспечение сотовой связью(по утвержденному списку пользователей услугами сотовой связи в администрации города Покачи, в Думе города Покачи) </t>
  </si>
  <si>
    <t>Иные расходы в рамках программных и непрограммных направлений расходов, не учтенные выше</t>
  </si>
  <si>
    <t xml:space="preserve">Примечание: по согласованию с руководителем финансового органа планирование расходов по отдельным направлениям расходов может осуществляться с отклонением от настоящей методики. При этом прикладываются документы, обосновывающие заявленные финансовые объемы. </t>
  </si>
  <si>
    <t>ВСЕГО ПО ПРОГРАММЕ</t>
  </si>
  <si>
    <r>
      <t xml:space="preserve">В части абонентской платы планировать:
Количество телефонов * Тариф 
</t>
    </r>
    <r>
      <rPr>
        <i/>
        <sz val="10"/>
        <rFont val="Times New Roman"/>
        <family val="1"/>
        <charset val="204"/>
      </rPr>
      <t>(тариф применять по заключенным договорам на текущий финансовый год)</t>
    </r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</si>
  <si>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РСТ по ХМАО - Югре на очередной финансовый год</t>
  </si>
  <si>
    <t>Оплата наружного освещения</t>
  </si>
  <si>
    <t>Планируется по среднему объему потребления, рассчитанному исходя из фактического потребления за три предыдущих года с учетом тарифа, предусмотренного договором на текущий финансовый год</t>
  </si>
  <si>
    <t>Планируется в соответствии с положением о дополнительном пенсионном обеспечении</t>
  </si>
  <si>
    <t>По расчетным показателям на основании действующих условий и договоров</t>
  </si>
  <si>
    <t>Субъекты бюджетного планирования не планируют. Планирование осуществляет комитет финансов администрации города Покачи самостоятельно, в целом по муниципальным учреждениям города</t>
  </si>
  <si>
    <t xml:space="preserve"> - Планируется из расчета штатной численности учреждения по стоимости на 1 штатную единицу (на начало начало текущего года) согласно договоров текущего года;
 - для водителей - по установленным тарифам на пред рейсовый и после рейсовый медосмотр;</t>
  </si>
  <si>
    <t>Обращение с твердыми коммунальными отходами</t>
  </si>
  <si>
    <t>133.29.00</t>
  </si>
  <si>
    <t>Испытание оборудования</t>
  </si>
  <si>
    <t>Планируется по среднему объему и средней периодичности, рассчитанным исходя из фактического потребления за три предыдущих года с учетом тарифа, предусмотренного договором на текущий финансовый год</t>
  </si>
  <si>
    <t>___________________________________________</t>
  </si>
  <si>
    <t>наименование программы</t>
  </si>
  <si>
    <t>объемный показатель</t>
  </si>
  <si>
    <t>разработчик муниципальной программы ______________________________________________________________________</t>
  </si>
  <si>
    <t>Очередной год</t>
  </si>
  <si>
    <t>Плановый период (первый год)</t>
  </si>
  <si>
    <t>Плановый период (второй год)</t>
  </si>
  <si>
    <t>ИТОГО по КОСГУ______</t>
  </si>
  <si>
    <t>№ приложения</t>
  </si>
  <si>
    <t>Расчет фонда оплаты труда и начисления на оплату труда работников  органов местного самоуправления и казенных учреждений на очередной финансовый год и плановый период</t>
  </si>
  <si>
    <t>№ п/п</t>
  </si>
  <si>
    <t>Наименование ОМС (или структурного подразделения администации города)</t>
  </si>
  <si>
    <t>Рз</t>
  </si>
  <si>
    <t>Прз</t>
  </si>
  <si>
    <t>Функциональные признаки</t>
  </si>
  <si>
    <t>Группа должности</t>
  </si>
  <si>
    <t>Наименование должности</t>
  </si>
  <si>
    <t>Категория должности работника (муниципальная /немуниципальная)</t>
  </si>
  <si>
    <t>Оклад на 1 штатную единицу</t>
  </si>
  <si>
    <t xml:space="preserve">Ежемесячная надбавка к должностному окладу за классный чин </t>
  </si>
  <si>
    <t xml:space="preserve">Ежемесячная надбавка к должностному окладу за выслугу лет </t>
  </si>
  <si>
    <t xml:space="preserve">Ежемесячная надбавка к должностному окладу за особые условия муниципальной службы </t>
  </si>
  <si>
    <t>Ежемесячная процентная надбавки ка должностному окладу за работу со сведениями, составляющими государственную тайну</t>
  </si>
  <si>
    <t>Районный коэффициент</t>
  </si>
  <si>
    <t>Северная надбавка</t>
  </si>
  <si>
    <t xml:space="preserve">Доплата до МРОТ </t>
  </si>
  <si>
    <t>Месячный фонд на с учетом плановой численности</t>
  </si>
  <si>
    <t>Единовременная выплата при предоставлении ежегодного оплачиваемого отпуска на 1 единицу</t>
  </si>
  <si>
    <t>Единовременная выплата при предоставлении ежегодного оплачиваемого отпуска с учетом плановой численности</t>
  </si>
  <si>
    <t>ИТОГО в год по ст. 211 с учетом плановой численности</t>
  </si>
  <si>
    <t>ВСЕГО на 1 единицу</t>
  </si>
  <si>
    <t>Размер месячный</t>
  </si>
  <si>
    <t>%</t>
  </si>
  <si>
    <t>Сумма</t>
  </si>
  <si>
    <t>Размер месячного фонда оплаты труда</t>
  </si>
  <si>
    <t xml:space="preserve">сумма с учетом регресса </t>
  </si>
  <si>
    <t>сумма</t>
  </si>
  <si>
    <t>ПРИМЕР ДЛЯ ЗАПОЛНЕНИЯ</t>
  </si>
  <si>
    <t>руководитель</t>
  </si>
  <si>
    <t>высшая</t>
  </si>
  <si>
    <t>Начальник управления</t>
  </si>
  <si>
    <t>муниципальная</t>
  </si>
  <si>
    <t xml:space="preserve"> И Т О Г О</t>
  </si>
  <si>
    <t>Расчет фонда оплаты труда и начисления на оплату труда работников  учреждения на очередной финансовый год и на плановый период</t>
  </si>
  <si>
    <t>_______________________________________________________</t>
  </si>
  <si>
    <t>(наименование учреждения)</t>
  </si>
  <si>
    <t>Нименование должности</t>
  </si>
  <si>
    <t>Должностной оклад на 1 единицу</t>
  </si>
  <si>
    <t xml:space="preserve">Доплаты водителям </t>
  </si>
  <si>
    <t xml:space="preserve">Итого </t>
  </si>
  <si>
    <t>Расчет фонда оплаты труда и начисления на оплату труда работников  казенного учреждения на очередной финансовый год и на плановый период</t>
  </si>
  <si>
    <t>Исполнитель Ф.И.О., тел.</t>
  </si>
  <si>
    <t>размер</t>
  </si>
  <si>
    <r>
      <t xml:space="preserve">Компенсационные выплаты </t>
    </r>
    <r>
      <rPr>
        <sz val="8"/>
        <rFont val="Times New Roman"/>
        <family val="1"/>
        <charset val="204"/>
      </rPr>
      <t>(доплаты за работу во вредных и (или) опасных условиях труда)</t>
    </r>
  </si>
  <si>
    <t>Текущая премия</t>
  </si>
  <si>
    <t xml:space="preserve">Надбавка за выслугу лет </t>
  </si>
  <si>
    <t>Оклад (должностной оклад)</t>
  </si>
  <si>
    <t>Расчет фонда оплаты труда работников учреждений средств массовой информации  на очередной финансовый год и на плановый период за счет средств местного бюджета</t>
  </si>
  <si>
    <t>Итого</t>
  </si>
  <si>
    <t>тел. 7-15-18</t>
  </si>
  <si>
    <t>Исполнитель: Куйбида О.С.</t>
  </si>
  <si>
    <t>Директор МАДОУ ЦРР-д/с__________________________________Шкрадюк Т.В.</t>
  </si>
  <si>
    <t>ВСЕГО ПО УЧРЕЖДЕНИЮ</t>
  </si>
  <si>
    <t>Уборщик служебных помещений</t>
  </si>
  <si>
    <t>Кастелянша-швея</t>
  </si>
  <si>
    <t>Машинист по стирке белья</t>
  </si>
  <si>
    <t>Кухонный рабочий</t>
  </si>
  <si>
    <t>Повар</t>
  </si>
  <si>
    <t>Рабочие</t>
  </si>
  <si>
    <t xml:space="preserve">Младший воспитатель </t>
  </si>
  <si>
    <t>Секретарь руководителя</t>
  </si>
  <si>
    <t>Служащие</t>
  </si>
  <si>
    <t>Специалист по охране труда</t>
  </si>
  <si>
    <t>Экономист</t>
  </si>
  <si>
    <t>Бухгалтер</t>
  </si>
  <si>
    <t>Юрисконсульт</t>
  </si>
  <si>
    <t>Инспектор по кадрам</t>
  </si>
  <si>
    <t>Прочие специалисты</t>
  </si>
  <si>
    <t>Учитель -логопед</t>
  </si>
  <si>
    <t>Инструктор по физической культуре</t>
  </si>
  <si>
    <t>Старший воспитатель</t>
  </si>
  <si>
    <t>Музыкальный руководитель</t>
  </si>
  <si>
    <t>Педагог-психолог</t>
  </si>
  <si>
    <t xml:space="preserve">Педагог дополнительного образования                </t>
  </si>
  <si>
    <t xml:space="preserve">Педагог-организатор                    </t>
  </si>
  <si>
    <t>Воспитатель</t>
  </si>
  <si>
    <t>Специалисты</t>
  </si>
  <si>
    <t>Заведующий  столовой</t>
  </si>
  <si>
    <t>Руководитель 3 уровня</t>
  </si>
  <si>
    <t>Заместитель заведующего  по административно-хозяйственной работе</t>
  </si>
  <si>
    <t>Заместитель заведующего  по учебно-воспитательной работе</t>
  </si>
  <si>
    <t>Главный бухгалтер</t>
  </si>
  <si>
    <t>Руководитель 2 уровня</t>
  </si>
  <si>
    <t>Заведующий</t>
  </si>
  <si>
    <t>Руководитель 1 уровня</t>
  </si>
  <si>
    <t>выплаты за работу в условиях, отклоняющихся от нормальных</t>
  </si>
  <si>
    <t>выплаты работникам, занятым на работах с вредными и (или) опасными условиями труда</t>
  </si>
  <si>
    <t>работы в ночное время</t>
  </si>
  <si>
    <t>ИНЫЕ ВЫПЛАТЫ на среднесписочную численность</t>
  </si>
  <si>
    <t xml:space="preserve">ИТОГО ФОТ В МЕСЯЦ на 1 ед </t>
  </si>
  <si>
    <t>СЕВЕРНАЯ НАДБАВКА</t>
  </si>
  <si>
    <t>РАЙОННЫЙ КОЭФФИЦИЕНТ</t>
  </si>
  <si>
    <t xml:space="preserve"> СТИМУЛИРУЮЩИЕ ВЫПЛАТЫ</t>
  </si>
  <si>
    <t>КОМПЕНСАЦИОННЫЕ ВЫПЛАТЫ</t>
  </si>
  <si>
    <t xml:space="preserve">ЧИСЛЕННОСТЬ </t>
  </si>
  <si>
    <t>НАИМЕНОВАНИЕ ДОЛЖНОСТИ</t>
  </si>
  <si>
    <t>КАТЕГОРИЯ РАБОТНИКОВ</t>
  </si>
  <si>
    <t>Расчет годового фонда оплаты труда по муниципальным дошкольным образовательным учреждениям города за счет средств местного бюджета на очередной финансовый год и на плановый период</t>
  </si>
  <si>
    <t>х</t>
  </si>
  <si>
    <t xml:space="preserve"> Рабочие</t>
  </si>
  <si>
    <t xml:space="preserve">Специалисты </t>
  </si>
  <si>
    <t>Иной руководящий состав</t>
  </si>
  <si>
    <t>Руководитель</t>
  </si>
  <si>
    <t>Среднегодовая зп</t>
  </si>
  <si>
    <t>СТИМУЛИРУЮЩИЕ ВЫПЛАТЫ</t>
  </si>
  <si>
    <t>Компенсационные выплаты</t>
  </si>
  <si>
    <t>ЧИСЛЕННОСТЬ</t>
  </si>
  <si>
    <t>руб. (два знака после запятой)</t>
  </si>
  <si>
    <t>ОКЛАД на 1 штатную единицу</t>
  </si>
  <si>
    <t>ВЫСЛУГА ЛЕТ</t>
  </si>
  <si>
    <t>ИТОГО ФОТ В МЕСЯЦ на 1 штатную единицу</t>
  </si>
  <si>
    <t>ИТОГО ФОТ В ГОД на фактически занятые ставки</t>
  </si>
  <si>
    <t>ВСЕГО РАСХОДОВ НА ОПЛАТУ ТРУДА на фактически занятые ставки</t>
  </si>
  <si>
    <t xml:space="preserve"> Руководитель</t>
  </si>
  <si>
    <t xml:space="preserve"> Иной руководящий состав</t>
  </si>
  <si>
    <t xml:space="preserve"> Специалисты</t>
  </si>
  <si>
    <t>Оценка поступлений по приносящей доход деятельности (в том числе от сдачи в аренду имущества)</t>
  </si>
  <si>
    <t>Наименование учреждения __________________________________________________</t>
  </si>
  <si>
    <t>(в рублях)</t>
  </si>
  <si>
    <t>Наименовоние услуги</t>
  </si>
  <si>
    <t>факт за отчетный год</t>
  </si>
  <si>
    <t>оценка текущего  года</t>
  </si>
  <si>
    <t>план на очередной год</t>
  </si>
  <si>
    <t>Пояснение причин в случае отклонение менее 90% и более 110% очередного года к оценке текущего года</t>
  </si>
  <si>
    <t>Количество оказанных услуг</t>
  </si>
  <si>
    <t>Доход, полученный за оказанные услуги</t>
  </si>
  <si>
    <t>10</t>
  </si>
  <si>
    <t>11</t>
  </si>
  <si>
    <t>17</t>
  </si>
  <si>
    <t>В соответствии с действующими Положениями об оплате труда в разрезе наименования должностей согласно штатному расписанию</t>
  </si>
  <si>
    <t xml:space="preserve">   Руководство (заместители главы администрации города Покачи и пресс-секретарь)</t>
  </si>
  <si>
    <t xml:space="preserve">   Комитет по управлению муниципальным имуществом</t>
  </si>
  <si>
    <t xml:space="preserve">   Управление экономики</t>
  </si>
  <si>
    <t xml:space="preserve">   МАДОУ ДСКВ "Сказка"</t>
  </si>
  <si>
    <t xml:space="preserve">   МАДОУ ДСКВ "Солнышко"</t>
  </si>
  <si>
    <t xml:space="preserve">   МАДОУ ЦРР-д/с</t>
  </si>
  <si>
    <t xml:space="preserve">   МАДОУ ДСКВ "Рябинушка"</t>
  </si>
  <si>
    <t xml:space="preserve">   МАОУ "Средняя общеобразовательная школа №1"</t>
  </si>
  <si>
    <t xml:space="preserve">   МАОУ "Средняя общеобразовательная школа №2"</t>
  </si>
  <si>
    <t xml:space="preserve">   МАОУ "Средняя общеобразовательная школа №4"</t>
  </si>
  <si>
    <t xml:space="preserve">   МАУ "Спортивно-оздоровительный комплекс "Звездный"</t>
  </si>
  <si>
    <t xml:space="preserve">   МАУ Дом культуры "Октябрь"</t>
  </si>
  <si>
    <t xml:space="preserve">   МАУ "Городская библиотека имени А.А. Филатова"</t>
  </si>
  <si>
    <t xml:space="preserve">   МАДОУ  ДСКВ "Югорка"</t>
  </si>
  <si>
    <t xml:space="preserve">   МАУ "Краеведческий музей"</t>
  </si>
  <si>
    <t xml:space="preserve">   МАУ ДО "ДШИ"</t>
  </si>
  <si>
    <t xml:space="preserve">   Сектор специальных мероприятий</t>
  </si>
  <si>
    <t xml:space="preserve">   Отдел муниципального контроля</t>
  </si>
  <si>
    <t xml:space="preserve">Код </t>
  </si>
  <si>
    <t xml:space="preserve">Наименование </t>
  </si>
  <si>
    <t>ИТОГО по направлению СБП</t>
  </si>
  <si>
    <t>Примечание: расходы на финансовое обеспечение муниципального задания заполняются одной строкой отдельно по каждому муниципальному учреждению с приложением соответствующих расчетов в разрезе муниципальных услуг. Остальные расходы заполняются в разрезе СубКОСГУ в соответствии с проектными планами финансово-хозяйственной деятельности учреждений.</t>
  </si>
  <si>
    <t>Штатная численность на 1 июля текущего года</t>
  </si>
  <si>
    <t>Денежное поощрение (текущая премия)</t>
  </si>
  <si>
    <t>Месячный фонд на 1 единицу</t>
  </si>
  <si>
    <t>Премии, в том числе за выполнение особо важных и сложных заданий на 1 единицу</t>
  </si>
  <si>
    <t>Премии, в том числе за выполнение особо важных и сложных заданий с учетом плановой численности</t>
  </si>
  <si>
    <t>ИТОГО в год по ст.211 на 1 единицу</t>
  </si>
  <si>
    <t>Начисления на оплату труда на 1 единицу ст.213</t>
  </si>
  <si>
    <t>Начисления на оплату труда с учетом плановой численности ст.213</t>
  </si>
  <si>
    <t>ВСЕГО с учетом плановой численности</t>
  </si>
  <si>
    <t>% от оклада</t>
  </si>
  <si>
    <t>% от оклада (фактически установленный)</t>
  </si>
  <si>
    <t>Коэффициент к окладу</t>
  </si>
  <si>
    <t>Категория работников</t>
  </si>
  <si>
    <t>Штатная численность по состоянию на 1 июля текущего года</t>
  </si>
  <si>
    <t xml:space="preserve">Фактически занятые ставки (за 1 полугодие текущего года) </t>
  </si>
  <si>
    <t>Среднесписочная численность (за 1 полугодие текущего года) без внешних совместителей</t>
  </si>
  <si>
    <t xml:space="preserve">Должностной оклад </t>
  </si>
  <si>
    <t>Выплата за интенсивность и высокие результаты</t>
  </si>
  <si>
    <t>Выплата за выслугу лет</t>
  </si>
  <si>
    <t>За работу в ночное время</t>
  </si>
  <si>
    <t>За работу в выходные и праздничные дни</t>
  </si>
  <si>
    <t>Выплата за работу с вредными и (или) опасными условиями труда</t>
  </si>
  <si>
    <t>Премиальная выплата по итогам работы за месяц</t>
  </si>
  <si>
    <t>ФОТ в месяц на 1 штатную единицу</t>
  </si>
  <si>
    <t>Доплата до МРОТ на 1 штатную единицу</t>
  </si>
  <si>
    <t>ФОТ в месяц с учетом доплаты до МРОТ на 1 штатную единицу</t>
  </si>
  <si>
    <t>ФОТ в месяц с учетом доплаты до МРОТ на фактически занятые ставки</t>
  </si>
  <si>
    <t>ФОТ в год на фактически занятые ставки</t>
  </si>
  <si>
    <t>Единовременная выплата на профилактику заболеваний на среднесписочную численность</t>
  </si>
  <si>
    <t>ИТОГО ФОТ в год по ст.211 на 1 штатную единицу</t>
  </si>
  <si>
    <t>ИТОГО ФОТ в год по ст.211 на фактически занятые ставки</t>
  </si>
  <si>
    <t>Начисления на оплату труда ст.213 на 1 штатную единицу</t>
  </si>
  <si>
    <t>Начисления на оплату труда ст.213 на фактически занятые ставки</t>
  </si>
  <si>
    <t>Всего расходов на оплату труда на 1 штатную единицу</t>
  </si>
  <si>
    <t>ВСЕГО расходов на оплату труда</t>
  </si>
  <si>
    <t>Должности, не включенные в ПКГ</t>
  </si>
  <si>
    <t>Служащие, специалисты</t>
  </si>
  <si>
    <t>Выплата за интенсивность и высокие результаты работы</t>
  </si>
  <si>
    <t>Выслуга лет</t>
  </si>
  <si>
    <t>Премиальная выплата по результатам работы за месяц</t>
  </si>
  <si>
    <t>Итого ФОТ в год на 1 штатную единицу</t>
  </si>
  <si>
    <t>Итого ФОТ в год на фактически занятые ставки</t>
  </si>
  <si>
    <t>Единовременная выплата при предоставлении ежегодного оплачиваемого отпуска на среднесписочную численность (2 оклада)</t>
  </si>
  <si>
    <t>Итого ФОТ в год по ст.211</t>
  </si>
  <si>
    <t>Начисление на оплату труда ст.213</t>
  </si>
  <si>
    <t>Всего расходов на оплату труда</t>
  </si>
  <si>
    <t>ФОТ В МЕСЯЦ с учетом доплаты до МРОТ на 1 штатную единицу</t>
  </si>
  <si>
    <t>ФОТ В МЕСЯЦ с учетом доплаты до МРОТ на фактически занятые ставки</t>
  </si>
  <si>
    <t>ФОТ В ГОД на фактически занятые ставки</t>
  </si>
  <si>
    <t>ИТОГО ФОТ в год по ст.211</t>
  </si>
  <si>
    <t>Начисление на оплату труда в год ст.213, 30,2%</t>
  </si>
  <si>
    <t>Всего</t>
  </si>
  <si>
    <t>Расчет годового фонда оплаты труда за счет средств местного бюджета учреждений дополнительного образования на очередной финансовый год и на плановый период</t>
  </si>
  <si>
    <t>ФОТ в месяц на 1 штатную единицу (значение целевого показателя для педработников)</t>
  </si>
  <si>
    <t xml:space="preserve">Доплата до МРОТ на 1 штатную единицу                     </t>
  </si>
  <si>
    <t>Начисление на оплату труда ст.213 на 1 штатную единицу</t>
  </si>
  <si>
    <t>Начисление на оплату труда ст.213 на фактически занятые ставки</t>
  </si>
  <si>
    <t>Расчета фонда оплаты труда работников учреждений физической культуры и спорта за счет средств местного бюджета на очередной финансовый год и на плановый период
 по _______________________________ 
           (наименование учреждения)</t>
  </si>
  <si>
    <t>ДОЛЖНОСТЬ (СПЕЦИАЛЬНОСТЬ, ПРОФЕССИЯ), РАЗРЯД</t>
  </si>
  <si>
    <t>Квалификационный уровень</t>
  </si>
  <si>
    <t>КОЭФФИЦИЕНТ КВАЛИФИКАЦИИ</t>
  </si>
  <si>
    <t>ВЫПЛАТЫ ЗА ОПЫТ И ДОСТИЖЕНИЯ РАБОТНИКАМ, ИМЕЮЩИМ ГОСУДАРСТВЕННЫЕ И ВЕДОМСТВЕННЫЕ ЗВАНИЯ И НАГРАДЫ</t>
  </si>
  <si>
    <t>ДОПЛАТА ДО МРОТ в месяц на 1 штатную единицу</t>
  </si>
  <si>
    <t>ИТОГО ФОТ В МЕСЯЦ с учетом доплаты до МРОТ на 1 штатную единицу</t>
  </si>
  <si>
    <t>ИТОГО ФОТ В МЕСЯЦ с учетом доплаты до МРОТ на фактически занятые ставки</t>
  </si>
  <si>
    <t>Единовременная выплата при предоставлении ежегодного оплачиваемого отпуска на среднесписочную численность</t>
  </si>
  <si>
    <t>ВСЕГО ФОТ в год по ст.211 на 1 штатную единицу</t>
  </si>
  <si>
    <t>ВСЕГО ФОТ в год по ст.211 на фактически занятые ставки</t>
  </si>
  <si>
    <t>РАСЧЕТ РАСХОДОВ НА РЕАЛИЗАЦИЮ МУНИЦИПАЛЬНОЙ ПРОГРАММЫ НА ОЧЕРЕДНОЙ И НА ПЛАНОВЫЙ ПЕРИОДЫ 
ДЛЯ МУНИЦИПАЛЬНЫХ ПРОГРАММ, В КОТОРЫХ ПРЕДУСМОТРЕНЫ РАСХОДЫ НА ФИНАНСОВОЕ ОБЕСПЕЧЕНИЕ ВЫПОЛНЕНИЯ МУНИЦИПАЛЬНОГО ЗАДАНИЯ</t>
  </si>
  <si>
    <t>РАСЧЕТ РАСХОДОВ НА  РЕАЛИЗАЦИЮ МУНИЦИПАЛЬНОЙ ПРОГРАММЫ (НЕПРОГРАММНЫХ РАСХОДОВ) НА ОЧЕРЕДНОЙ И НА ПЛАНОВЫЙ ПЕРИОДЫ
ДЛЯ МУНИЦИПАЛЬНЫХ ПРОГРАММ, В КОТОРЫХ НЕ ПРЕДУСМОТРЕНЫ РАСХОДЫ НА ФИНАНСОВОЕ ОБЕСПЕЧЕНИЕ ВЫПОЛНЕНИЯ МУНИЦИПАЛЬНОГО ЗАДАНИЯ</t>
  </si>
  <si>
    <t>Заработная плата</t>
  </si>
  <si>
    <t>Начисления на выплаты по оплате труда</t>
  </si>
  <si>
    <t>Услуги местной (абонентской) связи</t>
  </si>
  <si>
    <t xml:space="preserve">Услуги "Виртуальная АТС" </t>
  </si>
  <si>
    <t>Оплата горячего водоснабжения</t>
  </si>
  <si>
    <t>Оплата холодного водоснабжения</t>
  </si>
  <si>
    <t>Утилизация твердых бытовых отходов</t>
  </si>
  <si>
    <t>За работу в праздничные дни</t>
  </si>
  <si>
    <t>152.00.00</t>
  </si>
  <si>
    <t>Продукты питания</t>
  </si>
  <si>
    <t>154.01.00</t>
  </si>
  <si>
    <t>Постель и постельные принадлежности</t>
  </si>
  <si>
    <t>154.03.00</t>
  </si>
  <si>
    <t>Театральные костюмы, мягкие декорации и пр.</t>
  </si>
  <si>
    <t>154.04.00</t>
  </si>
  <si>
    <t>Материал для пошива мягкого инвентаря и обмундирования</t>
  </si>
  <si>
    <t>155.02.00</t>
  </si>
  <si>
    <t>Бланки, печати, штампы</t>
  </si>
  <si>
    <t>175.02.01</t>
  </si>
  <si>
    <t>Налог на имущество организаций</t>
  </si>
  <si>
    <t>175.05.00</t>
  </si>
  <si>
    <t>Обслуживание муниципального долга</t>
  </si>
  <si>
    <t>2</t>
  </si>
  <si>
    <t>3</t>
  </si>
  <si>
    <t>4</t>
  </si>
  <si>
    <t>5</t>
  </si>
  <si>
    <t>6</t>
  </si>
  <si>
    <t>7</t>
  </si>
  <si>
    <t>9</t>
  </si>
  <si>
    <t>405</t>
  </si>
  <si>
    <t xml:space="preserve">   Отдел по молодежной политике и связям с общественностью</t>
  </si>
  <si>
    <t>406</t>
  </si>
  <si>
    <t xml:space="preserve">   МАУ "Молодежный информационный центр"</t>
  </si>
  <si>
    <t>602</t>
  </si>
  <si>
    <t xml:space="preserve">   Комитет культуры и спорта</t>
  </si>
  <si>
    <t xml:space="preserve">    МАУДО "Спортивная школа"</t>
  </si>
  <si>
    <t>623</t>
  </si>
  <si>
    <t>801</t>
  </si>
  <si>
    <t>Приложение 1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</si>
  <si>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2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</si>
  <si>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3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</si>
  <si>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4.1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</si>
  <si>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4.2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</si>
  <si>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4.3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</si>
  <si>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4.4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</si>
  <si>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4.5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</si>
  <si>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4.6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</si>
  <si>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4.7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</si>
  <si>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5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</si>
  <si>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Приложение 6 
к Методическим указаниям по порядку планирования бюджетных ассигнований 
по муниципальным программам города Покачи и непрограммным направлениям 
деятельности на очередной финансовый год и на плановый период, 
утвержденным приказом  комитета финансов администрации города Покачи
 от______________ №_____</t>
  </si>
  <si>
    <t>Прочие расходы</t>
  </si>
  <si>
    <t>Денежная премия лицам, удостоенным Почетной грамотой Думы города Покачи и главы города Покачи</t>
  </si>
  <si>
    <t>Именные премии учащимся школ города</t>
  </si>
  <si>
    <t>Возмещение затрат, связанных с оказанием образовательных услуг по реализации дополнительных общеразвивающих программ</t>
  </si>
  <si>
    <t>БЕЗВОЗМЕЗДНЫЕ И БЕЗВОЗВРАТНЫЕ ПЕРЕЧИСЛЕНИЯ</t>
  </si>
  <si>
    <t>ГОСУДАРСТВЕННЫМ И МУНИЦИПАЛЬНЫМ УЧРЕЖДЕНИЯМ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</si>
  <si>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</si>
  <si>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12=10*11</t>
  </si>
  <si>
    <t>13</t>
  </si>
  <si>
    <t>14</t>
  </si>
  <si>
    <t>15=13*14</t>
  </si>
  <si>
    <t>16</t>
  </si>
  <si>
    <t>18=16*17</t>
  </si>
  <si>
    <t>19</t>
  </si>
  <si>
    <t>При наличии аналогичных расходов в текущем году планировать по договору текущего года.
В противном случае - приложить расшифровку с обоснованием стоимости и объема.</t>
  </si>
  <si>
    <t>Расходы на междугородние телефонные переговоры планируются в составе расходов (по тарифу) на виртуальную АТС</t>
  </si>
  <si>
    <t xml:space="preserve">Количество телефонов * Тариф </t>
  </si>
  <si>
    <t>Планируется по среднему объему потребления, рассчитанному исходя из фактического потребления за три предыдущих года с учетом тарифа, утвержденного Региональным оператором на очередной финансовый год</t>
  </si>
  <si>
    <t>Планируется с учетом графика периодичности (приложить подтверждающие документы по последнему испытанию) с учетом тарифов обслуживающей организации</t>
  </si>
  <si>
    <t xml:space="preserve">   Сектор по социальным вопросам</t>
  </si>
  <si>
    <t xml:space="preserve">   Отдел по осуществлению деятельности муниципальной комиссии по делам несовершеннолетних и защите их прав </t>
  </si>
  <si>
    <t>Из расчета 50 000 рублей в год на 1 учреждение</t>
  </si>
  <si>
    <t>Планировать по 2 802,50 руб. в год на аптечку в учреждение (объект)</t>
  </si>
  <si>
    <t>Планировать из расчета 1 475 руб. в год на 1-го работника, которому необходима спец. одежда.
Планировать из расчета 1 475 руб.  на 1 комплект мягкого инвентаря на 1-го воспитанника детсада.
На остальной мягкий инвентарь приложить расшифровку.</t>
  </si>
  <si>
    <t xml:space="preserve">Планировать:
- по сфере ОБРАЗОВАНИЯ 200 руб. в год на 1-го среднесписочного работника (с учетом внешних совместителей) и воспитанника (обучающегося) в среднем за отчетный год;
- по остальным сферам: 1 475 руб.в год на 1-го среднесписочного работника (с учетом внешних совместителей) </t>
  </si>
  <si>
    <t>Планировать из расчета 3 082,50 рублей на 1-го среднесписочного работника (с учетом внешних совместителей) в среднем за отчетный год;</t>
  </si>
  <si>
    <t>Планировать из расчета 1 975 руб. на 1-го среднесписочного работника (с учетом внешних совместителей) в среднем за отчетный год;</t>
  </si>
  <si>
    <t>Планировать на 1 м.кв. убираемой площади объекта исходя из норматива:
- по сфере ДОШКОЛЬНОГО ОБРАЗОВАНИЯ: 100 руб.;
- по остальным сферам: 27,50 руб.</t>
  </si>
  <si>
    <t>Проведение ремонтных работ</t>
  </si>
  <si>
    <t>Планировать из расчета 3 000,00 рублей на учреждение в год</t>
  </si>
  <si>
    <t>Планируется в соответствии с локально-сметным расчетом или коммерческим предложением, содержащим перечень планируемых к выполнению работ</t>
  </si>
  <si>
    <t xml:space="preserve">Расходы:
 - суточные в соответствии с установленным нормативом из расчета 2 суток на 1 командировку;
 -  на проезд планировать исходя из стоимости проезда в г. Ханты-Мансийск  - 2000,00руб. в одну сторону (автотранспорт); 
 - на проживание исходя из стоимости проживания в г. Ханты-Мансийск  - 4 485 руб.;  
 - на командировочные расходы планировать 2% от штатной численности на начало текущего года, но не менее 1 человека в год (для ОМС - планировать исходя из факта отчетного года в пределах установленного норматива на содержание ОМС)
</t>
  </si>
  <si>
    <t>1. Для ПБС (кроме администрации города Покачи), МАУ:
 - суточные в соответствии с установленным нормативом из расчета 5 суток на 1 курсы повышения квалификации;
 -  на проезд планировать исходя из стоимости проезда в г. Ханты-Мансийск  - 2000,00руб. в одну сторону (автотранспорт); 
 - на проживание исходя из стоимости проживания в г. Ханты-Мансийск  - 4 485 руб.;  
 - оплата курсов не более 5 610 рублей
 - на курсы повышения квалификации планировать 3% от штатной численности на 01 января текущего года, но не менее 1 человека в год.
2. Для администрации города Покачи: расходы на обучение сотрудников администрации города Покачи подлежат отражению во фрагменте РРО, формируемом УпоКиД. Информацию о необходимости планирования расходов на КПК следует направить в сроки и по форме, установленной УпоКиД. При этом для ОМС используются нормативы пункта 1, за исключением количества курсов, которые планируются исходя из факта отчетного года в пределах установленного норматива на содержание ОМС.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</si>
</sst>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000\.00\.00"/>
    <numFmt numFmtId="167" formatCode="_-* #,##0.00_р_._-;\-* #,##0.00_р_._-;_-* \-??_р_._-;_-@_-"/>
    <numFmt numFmtId="168" formatCode="_(* #,##0.00_);_(* \(#,##0.00\);_(* &quot;-&quot;??_);_(@_)"/>
    <numFmt numFmtId="169" formatCode="#,##0.0"/>
    <numFmt numFmtId="170" formatCode="#,##0.00_р_."/>
    <numFmt numFmtId="171" formatCode="#,##0.00_ ;\-#,##0.00\ "/>
    <numFmt numFmtId="172" formatCode="0.0%"/>
    <numFmt numFmtId="173" formatCode="#,##0.00000&quot; &quot;[$руб.-419];[Red]&quot;-&quot;#,##0.00000&quot; &quot;[$руб.-419]"/>
    <numFmt numFmtId="174" formatCode="#,##0.00;[Red]#,##0.00"/>
  </numFmts>
  <fonts count="5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i/>
      <sz val="9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Bookman Old Style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Bookman Old Style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Bookman Old Style"/>
      <family val="1"/>
      <charset val="204"/>
    </font>
    <font>
      <b/>
      <sz val="9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color indexed="8"/>
      <name val="Bookman Old Style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Arial"/>
      <family val="2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</font>
    <font>
      <u/>
      <sz val="11"/>
      <color theme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9">
    <xf numFmtId="173" fontId="0" fillId="0" borderId="0"/>
    <xf numFmtId="173" fontId="2" fillId="0" borderId="0"/>
    <xf numFmtId="173" fontId="6" fillId="0" borderId="0"/>
    <xf numFmtId="173" fontId="2" fillId="0" borderId="0"/>
    <xf numFmtId="173" fontId="12" fillId="0" borderId="0"/>
    <xf numFmtId="173" fontId="22" fillId="0" borderId="0"/>
    <xf numFmtId="173" fontId="2" fillId="0" borderId="0"/>
    <xf numFmtId="173" fontId="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2" fillId="0" borderId="0"/>
    <xf numFmtId="173" fontId="22" fillId="0" borderId="0"/>
    <xf numFmtId="173" fontId="23" fillId="0" borderId="0"/>
    <xf numFmtId="173" fontId="23" fillId="0" borderId="0"/>
    <xf numFmtId="9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12" fillId="0" borderId="0"/>
    <xf numFmtId="165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173" fontId="2" fillId="0" borderId="0"/>
    <xf numFmtId="173" fontId="2" fillId="0" borderId="0"/>
    <xf numFmtId="173" fontId="23" fillId="0" borderId="0"/>
    <xf numFmtId="173" fontId="2" fillId="0" borderId="0"/>
    <xf numFmtId="173" fontId="1" fillId="0" borderId="0"/>
    <xf numFmtId="164" fontId="2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3" fillId="0" borderId="0" applyFont="0" applyFill="0" applyBorder="0" applyAlignment="0" applyProtection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173" fontId="12" fillId="0" borderId="0"/>
    <xf numFmtId="9" fontId="57" fillId="0" borderId="0"/>
    <xf numFmtId="173" fontId="23" fillId="0" borderId="0"/>
    <xf numFmtId="173" fontId="2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3" fillId="0" borderId="0"/>
    <xf numFmtId="173" fontId="23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4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2" fillId="0" borderId="0"/>
    <xf numFmtId="173" fontId="2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" fillId="0" borderId="0"/>
    <xf numFmtId="173" fontId="22" fillId="0" borderId="0"/>
    <xf numFmtId="173" fontId="22" fillId="0" borderId="0"/>
    <xf numFmtId="173" fontId="22" fillId="0" borderId="0"/>
    <xf numFmtId="173" fontId="2" fillId="0" borderId="0"/>
    <xf numFmtId="173" fontId="23" fillId="0" borderId="0"/>
    <xf numFmtId="173" fontId="23" fillId="0" borderId="0"/>
    <xf numFmtId="173" fontId="23" fillId="0" borderId="0"/>
    <xf numFmtId="173" fontId="23" fillId="0" borderId="0"/>
    <xf numFmtId="173" fontId="2" fillId="0" borderId="0"/>
    <xf numFmtId="173" fontId="2" fillId="0" borderId="0"/>
    <xf numFmtId="173" fontId="1" fillId="0" borderId="0"/>
    <xf numFmtId="173" fontId="1" fillId="0" borderId="0"/>
    <xf numFmtId="173" fontId="1" fillId="0" borderId="0"/>
    <xf numFmtId="173" fontId="2" fillId="0" borderId="0"/>
    <xf numFmtId="173" fontId="2" fillId="0" borderId="0"/>
    <xf numFmtId="173" fontId="12" fillId="0" borderId="0"/>
    <xf numFmtId="43" fontId="23" fillId="0" borderId="0" applyFont="0" applyFill="0" applyBorder="0" applyAlignment="0" applyProtection="0"/>
    <xf numFmtId="165" fontId="12" fillId="0" borderId="0" applyFont="0" applyFill="0" applyBorder="0" applyAlignment="0" applyProtection="0"/>
    <xf numFmtId="173" fontId="2" fillId="0" borderId="0"/>
    <xf numFmtId="173" fontId="58" fillId="0" borderId="0" applyNumberFormat="0" applyFill="0" applyBorder="0" applyAlignment="0" applyProtection="0"/>
  </cellStyleXfs>
  <cellXfs count="389">
    <xf numFmtId="173" fontId="0" fillId="0" borderId="0" xfId="0"/>
    <xf numFmtId="173" fontId="3" fillId="0" borderId="0" xfId="0" applyFont="1" applyAlignment="1">
      <alignment vertical="center" wrapText="1"/>
    </xf>
    <xf numFmtId="173" fontId="3" fillId="0" borderId="0" xfId="0" applyFont="1"/>
    <xf numFmtId="173" fontId="3" fillId="0" borderId="0" xfId="0" applyFont="1" applyAlignment="1">
      <alignment horizontal="center"/>
    </xf>
    <xf numFmtId="173" fontId="3" fillId="0" borderId="0" xfId="0" applyFont="1" applyAlignment="1">
      <alignment horizontal="center" wrapText="1"/>
    </xf>
    <xf numFmtId="173" fontId="3" fillId="0" borderId="0" xfId="0" applyFont="1" applyAlignment="1">
      <alignment horizontal="right"/>
    </xf>
    <xf numFmtId="173" fontId="10" fillId="0" borderId="0" xfId="2" applyFont="1"/>
    <xf numFmtId="173" fontId="13" fillId="0" borderId="1" xfId="0" applyFont="1" applyBorder="1"/>
    <xf numFmtId="173" fontId="3" fillId="0" borderId="0" xfId="0" applyFont="1" applyAlignment="1">
      <alignment horizontal="center" vertical="center" wrapText="1"/>
    </xf>
    <xf numFmtId="173" fontId="13" fillId="0" borderId="1" xfId="0" applyFont="1" applyBorder="1" applyAlignment="1">
      <alignment horizontal="center" vertical="center" wrapText="1"/>
    </xf>
    <xf numFmtId="173" fontId="3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vertical="center" wrapText="1"/>
    </xf>
    <xf numFmtId="173" fontId="3" fillId="0" borderId="0" xfId="0" applyFont="1" applyAlignment="1">
      <alignment horizontal="left" vertical="center" wrapText="1"/>
    </xf>
    <xf numFmtId="173" fontId="4" fillId="0" borderId="0" xfId="0" applyFont="1" applyAlignment="1">
      <alignment horizontal="left" vertical="center"/>
    </xf>
    <xf numFmtId="173" fontId="13" fillId="0" borderId="1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173" fontId="20" fillId="0" borderId="1" xfId="0" applyFont="1" applyBorder="1" applyAlignment="1">
      <alignment horizontal="left" vertical="center" wrapText="1"/>
    </xf>
    <xf numFmtId="173" fontId="13" fillId="0" borderId="1" xfId="0" applyFont="1" applyBorder="1" applyAlignment="1">
      <alignment horizontal="right" vertical="center" wrapText="1"/>
    </xf>
    <xf numFmtId="173" fontId="13" fillId="0" borderId="1" xfId="0" applyFont="1" applyBorder="1" applyAlignment="1">
      <alignment vertical="center" wrapText="1"/>
    </xf>
    <xf numFmtId="2" fontId="13" fillId="0" borderId="1" xfId="0" applyNumberFormat="1" applyFont="1" applyBorder="1" applyAlignment="1">
      <alignment vertical="center" wrapText="1"/>
    </xf>
    <xf numFmtId="2" fontId="16" fillId="0" borderId="1" xfId="0" applyNumberFormat="1" applyFont="1" applyBorder="1" applyAlignment="1">
      <alignment vertical="center" wrapText="1"/>
    </xf>
    <xf numFmtId="173" fontId="13" fillId="0" borderId="1" xfId="0" applyFont="1" applyBorder="1" applyAlignment="1">
      <alignment horizontal="center"/>
    </xf>
    <xf numFmtId="173" fontId="8" fillId="0" borderId="0" xfId="2" applyFont="1"/>
    <xf numFmtId="173" fontId="8" fillId="0" borderId="0" xfId="2" applyFont="1" applyAlignment="1">
      <alignment wrapText="1"/>
    </xf>
    <xf numFmtId="173" fontId="11" fillId="0" borderId="0" xfId="2" applyFont="1" applyAlignment="1">
      <alignment horizontal="center"/>
    </xf>
    <xf numFmtId="173" fontId="10" fillId="0" borderId="0" xfId="2" applyFont="1" applyAlignment="1">
      <alignment vertical="center"/>
    </xf>
    <xf numFmtId="173" fontId="19" fillId="0" borderId="0" xfId="2" applyFont="1" applyAlignment="1">
      <alignment vertical="center"/>
    </xf>
    <xf numFmtId="173" fontId="19" fillId="0" borderId="0" xfId="2" applyFont="1"/>
    <xf numFmtId="173" fontId="3" fillId="0" borderId="1" xfId="0" applyFont="1" applyBorder="1" applyAlignment="1">
      <alignment vertical="center" wrapText="1"/>
    </xf>
    <xf numFmtId="173" fontId="16" fillId="0" borderId="1" xfId="0" applyFont="1" applyBorder="1" applyAlignment="1">
      <alignment vertical="center" wrapText="1"/>
    </xf>
    <xf numFmtId="173" fontId="4" fillId="0" borderId="0" xfId="0" applyFont="1" applyAlignment="1">
      <alignment vertical="center" wrapText="1"/>
    </xf>
    <xf numFmtId="173" fontId="16" fillId="0" borderId="1" xfId="0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right" vertical="center" wrapText="1"/>
    </xf>
    <xf numFmtId="1" fontId="13" fillId="0" borderId="1" xfId="0" applyNumberFormat="1" applyFont="1" applyBorder="1" applyAlignment="1">
      <alignment horizontal="right" vertical="center" wrapText="1"/>
    </xf>
    <xf numFmtId="173" fontId="8" fillId="0" borderId="0" xfId="2" applyFont="1" applyAlignment="1">
      <alignment horizontal="right" wrapText="1"/>
    </xf>
    <xf numFmtId="173" fontId="26" fillId="0" borderId="1" xfId="0" applyFont="1" applyBorder="1" applyAlignment="1">
      <alignment horizontal="center" vertical="center" wrapText="1"/>
    </xf>
    <xf numFmtId="173" fontId="26" fillId="0" borderId="0" xfId="0" applyFont="1" applyAlignment="1">
      <alignment horizontal="center" vertical="center" wrapText="1"/>
    </xf>
    <xf numFmtId="2" fontId="20" fillId="0" borderId="1" xfId="0" applyNumberFormat="1" applyFont="1" applyBorder="1" applyAlignment="1">
      <alignment vertical="center" wrapText="1"/>
    </xf>
    <xf numFmtId="173" fontId="20" fillId="0" borderId="1" xfId="0" applyFont="1" applyBorder="1" applyAlignment="1">
      <alignment horizontal="right" vertical="center" wrapText="1"/>
    </xf>
    <xf numFmtId="173" fontId="20" fillId="0" borderId="1" xfId="0" applyFont="1" applyBorder="1" applyAlignment="1">
      <alignment vertical="center" wrapText="1"/>
    </xf>
    <xf numFmtId="173" fontId="4" fillId="0" borderId="1" xfId="0" applyFont="1" applyBorder="1" applyAlignment="1">
      <alignment vertical="center" wrapText="1"/>
    </xf>
    <xf numFmtId="4" fontId="27" fillId="0" borderId="0" xfId="3" applyNumberFormat="1" applyFont="1"/>
    <xf numFmtId="4" fontId="28" fillId="0" borderId="0" xfId="3" applyNumberFormat="1" applyFont="1"/>
    <xf numFmtId="4" fontId="27" fillId="0" borderId="0" xfId="3" applyNumberFormat="1" applyFont="1" applyAlignment="1">
      <alignment horizontal="left"/>
    </xf>
    <xf numFmtId="4" fontId="28" fillId="0" borderId="5" xfId="3" applyNumberFormat="1" applyFont="1" applyBorder="1"/>
    <xf numFmtId="4" fontId="29" fillId="0" borderId="1" xfId="3" applyNumberFormat="1" applyFont="1" applyBorder="1" applyAlignment="1">
      <alignment horizontal="center" vertical="center" wrapText="1"/>
    </xf>
    <xf numFmtId="4" fontId="27" fillId="0" borderId="1" xfId="3" applyNumberFormat="1" applyFont="1" applyBorder="1" applyAlignment="1">
      <alignment horizontal="center" vertical="center"/>
    </xf>
    <xf numFmtId="4" fontId="29" fillId="0" borderId="1" xfId="3" applyNumberFormat="1" applyFont="1" applyBorder="1" applyAlignment="1">
      <alignment horizontal="center" vertical="center"/>
    </xf>
    <xf numFmtId="4" fontId="28" fillId="0" borderId="1" xfId="3" applyNumberFormat="1" applyFont="1" applyBorder="1" applyAlignment="1">
      <alignment horizontal="center" vertical="center"/>
    </xf>
    <xf numFmtId="4" fontId="27" fillId="0" borderId="1" xfId="3" applyNumberFormat="1" applyFont="1" applyBorder="1" applyAlignment="1">
      <alignment horizontal="left" wrapText="1"/>
    </xf>
    <xf numFmtId="4" fontId="28" fillId="0" borderId="1" xfId="1" applyNumberFormat="1" applyFont="1" applyBorder="1" applyAlignment="1">
      <alignment horizontal="center" vertical="center"/>
    </xf>
    <xf numFmtId="4" fontId="27" fillId="0" borderId="1" xfId="3" applyNumberFormat="1" applyFont="1" applyBorder="1" applyAlignment="1">
      <alignment horizontal="left" vertical="center" wrapText="1"/>
    </xf>
    <xf numFmtId="4" fontId="29" fillId="0" borderId="1" xfId="3" applyNumberFormat="1" applyFont="1" applyBorder="1" applyAlignment="1">
      <alignment horizontal="left" wrapText="1"/>
    </xf>
    <xf numFmtId="4" fontId="29" fillId="0" borderId="0" xfId="3" applyNumberFormat="1" applyFont="1"/>
    <xf numFmtId="4" fontId="28" fillId="0" borderId="0" xfId="3" applyNumberFormat="1" applyFont="1" applyAlignment="1">
      <alignment horizontal="left"/>
    </xf>
    <xf numFmtId="4" fontId="29" fillId="0" borderId="1" xfId="3" applyNumberFormat="1" applyFont="1" applyBorder="1" applyAlignment="1">
      <alignment horizontal="center"/>
    </xf>
    <xf numFmtId="4" fontId="32" fillId="0" borderId="11" xfId="3" applyNumberFormat="1" applyFont="1" applyBorder="1" applyAlignment="1">
      <alignment horizontal="center" vertical="center"/>
    </xf>
    <xf numFmtId="173" fontId="2" fillId="0" borderId="0" xfId="35"/>
    <xf numFmtId="173" fontId="8" fillId="0" borderId="0" xfId="35" applyFont="1"/>
    <xf numFmtId="165" fontId="8" fillId="0" borderId="0" xfId="69" applyFont="1"/>
    <xf numFmtId="4" fontId="11" fillId="0" borderId="1" xfId="68" applyNumberFormat="1" applyFont="1" applyBorder="1" applyAlignment="1">
      <alignment horizontal="center" vertical="center" wrapText="1"/>
    </xf>
    <xf numFmtId="4" fontId="11" fillId="0" borderId="1" xfId="35" applyNumberFormat="1" applyFont="1" applyBorder="1" applyAlignment="1">
      <alignment horizontal="center" vertical="center" wrapText="1"/>
    </xf>
    <xf numFmtId="173" fontId="11" fillId="0" borderId="1" xfId="35" applyFont="1" applyBorder="1" applyAlignment="1">
      <alignment horizontal="left" vertical="center" wrapText="1"/>
    </xf>
    <xf numFmtId="165" fontId="8" fillId="0" borderId="1" xfId="68" applyFont="1" applyBorder="1" applyAlignment="1">
      <alignment wrapText="1"/>
    </xf>
    <xf numFmtId="165" fontId="8" fillId="0" borderId="1" xfId="35" applyNumberFormat="1" applyFont="1" applyBorder="1" applyAlignment="1">
      <alignment wrapText="1"/>
    </xf>
    <xf numFmtId="173" fontId="8" fillId="0" borderId="1" xfId="35" applyFont="1" applyBorder="1" applyAlignment="1">
      <alignment horizontal="center" wrapText="1"/>
    </xf>
    <xf numFmtId="173" fontId="8" fillId="0" borderId="1" xfId="35" applyFont="1" applyBorder="1" applyAlignment="1">
      <alignment wrapText="1"/>
    </xf>
    <xf numFmtId="173" fontId="8" fillId="0" borderId="0" xfId="35" applyFont="1" applyAlignment="1">
      <alignment horizontal="center" vertical="center"/>
    </xf>
    <xf numFmtId="173" fontId="5" fillId="0" borderId="1" xfId="35" applyFont="1" applyBorder="1" applyAlignment="1">
      <alignment horizontal="center" vertical="center" wrapText="1"/>
    </xf>
    <xf numFmtId="173" fontId="35" fillId="0" borderId="0" xfId="0" applyFont="1" applyAlignment="1">
      <alignment horizontal="center" vertical="center" wrapText="1"/>
    </xf>
    <xf numFmtId="173" fontId="25" fillId="0" borderId="0" xfId="0" applyFont="1" applyAlignment="1">
      <alignment horizontal="center" vertical="center" wrapText="1"/>
    </xf>
    <xf numFmtId="173" fontId="36" fillId="0" borderId="0" xfId="0" applyFont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165" fontId="25" fillId="0" borderId="0" xfId="69" applyFont="1" applyBorder="1" applyAlignment="1">
      <alignment horizontal="center" vertical="center" wrapText="1"/>
    </xf>
    <xf numFmtId="173" fontId="17" fillId="0" borderId="0" xfId="0" applyFont="1" applyAlignment="1">
      <alignment horizontal="left"/>
    </xf>
    <xf numFmtId="173" fontId="17" fillId="0" borderId="0" xfId="0" applyFont="1"/>
    <xf numFmtId="173" fontId="34" fillId="0" borderId="0" xfId="0" applyFont="1" applyAlignment="1">
      <alignment horizontal="left" vertical="center" wrapText="1"/>
    </xf>
    <xf numFmtId="173" fontId="38" fillId="0" borderId="1" xfId="0" applyFont="1" applyBorder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4" fontId="37" fillId="3" borderId="1" xfId="0" applyNumberFormat="1" applyFont="1" applyFill="1" applyBorder="1" applyAlignment="1">
      <alignment vertical="center" wrapText="1"/>
    </xf>
    <xf numFmtId="4" fontId="37" fillId="3" borderId="1" xfId="0" applyNumberFormat="1" applyFont="1" applyFill="1" applyBorder="1" applyAlignment="1">
      <alignment vertical="center"/>
    </xf>
    <xf numFmtId="173" fontId="39" fillId="0" borderId="0" xfId="0" applyFont="1" applyAlignment="1">
      <alignment horizontal="center" vertical="center" wrapText="1"/>
    </xf>
    <xf numFmtId="173" fontId="40" fillId="0" borderId="0" xfId="0" applyFont="1" applyAlignment="1">
      <alignment horizontal="center" vertical="center" wrapText="1"/>
    </xf>
    <xf numFmtId="170" fontId="37" fillId="0" borderId="1" xfId="0" applyNumberFormat="1" applyFont="1" applyBorder="1" applyAlignment="1">
      <alignment horizontal="center" vertical="center" wrapText="1"/>
    </xf>
    <xf numFmtId="173" fontId="37" fillId="0" borderId="1" xfId="0" applyFont="1" applyBorder="1" applyAlignment="1">
      <alignment horizontal="center" vertical="center" wrapText="1"/>
    </xf>
    <xf numFmtId="2" fontId="38" fillId="0" borderId="1" xfId="0" applyNumberFormat="1" applyFont="1" applyBorder="1" applyAlignment="1">
      <alignment horizontal="center" vertical="center" wrapText="1"/>
    </xf>
    <xf numFmtId="173" fontId="13" fillId="4" borderId="1" xfId="0" applyFont="1" applyFill="1" applyBorder="1" applyAlignment="1">
      <alignment horizontal="center" vertical="center"/>
    </xf>
    <xf numFmtId="173" fontId="17" fillId="0" borderId="1" xfId="0" applyFont="1" applyBorder="1" applyAlignment="1">
      <alignment horizontal="left" vertical="center" wrapText="1" shrinkToFit="1"/>
    </xf>
    <xf numFmtId="173" fontId="17" fillId="0" borderId="1" xfId="0" applyFont="1" applyBorder="1" applyAlignment="1">
      <alignment vertical="center" wrapText="1"/>
    </xf>
    <xf numFmtId="173" fontId="38" fillId="3" borderId="1" xfId="0" applyFont="1" applyFill="1" applyBorder="1" applyAlignment="1">
      <alignment horizontal="center" vertical="center" wrapText="1"/>
    </xf>
    <xf numFmtId="1" fontId="13" fillId="4" borderId="1" xfId="0" applyNumberFormat="1" applyFont="1" applyFill="1" applyBorder="1" applyAlignment="1">
      <alignment horizontal="center" vertical="center"/>
    </xf>
    <xf numFmtId="173" fontId="17" fillId="0" borderId="1" xfId="0" applyFont="1" applyBorder="1" applyAlignment="1">
      <alignment horizontal="left" wrapText="1"/>
    </xf>
    <xf numFmtId="173" fontId="17" fillId="3" borderId="1" xfId="0" applyFont="1" applyFill="1" applyBorder="1" applyAlignment="1">
      <alignment horizontal="left" wrapText="1"/>
    </xf>
    <xf numFmtId="173" fontId="17" fillId="0" borderId="1" xfId="0" applyFont="1" applyBorder="1" applyAlignment="1">
      <alignment wrapText="1"/>
    </xf>
    <xf numFmtId="173" fontId="17" fillId="0" borderId="1" xfId="0" applyFont="1" applyBorder="1" applyAlignment="1">
      <alignment horizontal="left" vertical="center" wrapText="1"/>
    </xf>
    <xf numFmtId="173" fontId="18" fillId="0" borderId="1" xfId="0" applyFont="1" applyBorder="1" applyAlignment="1">
      <alignment horizontal="left" vertical="center" wrapText="1"/>
    </xf>
    <xf numFmtId="173" fontId="15" fillId="0" borderId="1" xfId="0" applyFont="1" applyBorder="1" applyAlignment="1">
      <alignment horizontal="left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169" fontId="13" fillId="4" borderId="1" xfId="0" applyNumberFormat="1" applyFont="1" applyFill="1" applyBorder="1" applyAlignment="1">
      <alignment horizontal="center" vertical="center"/>
    </xf>
    <xf numFmtId="173" fontId="17" fillId="0" borderId="1" xfId="0" applyFont="1" applyBorder="1" applyAlignment="1">
      <alignment horizontal="left"/>
    </xf>
    <xf numFmtId="173" fontId="17" fillId="0" borderId="1" xfId="0" applyFont="1" applyBorder="1"/>
    <xf numFmtId="173" fontId="41" fillId="0" borderId="0" xfId="0" applyFont="1" applyAlignment="1">
      <alignment horizontal="center" vertical="center" wrapText="1"/>
    </xf>
    <xf numFmtId="173" fontId="42" fillId="0" borderId="0" xfId="0" applyFont="1" applyAlignment="1">
      <alignment horizontal="center" vertical="center" wrapText="1"/>
    </xf>
    <xf numFmtId="169" fontId="38" fillId="0" borderId="1" xfId="0" applyNumberFormat="1" applyFont="1" applyBorder="1" applyAlignment="1">
      <alignment horizontal="center" vertical="center" wrapText="1"/>
    </xf>
    <xf numFmtId="173" fontId="43" fillId="0" borderId="1" xfId="0" applyFont="1" applyBorder="1" applyAlignment="1">
      <alignment horizontal="left" vertical="center" wrapText="1"/>
    </xf>
    <xf numFmtId="173" fontId="44" fillId="0" borderId="0" xfId="0" applyFont="1" applyAlignment="1">
      <alignment horizontal="center" vertical="center" wrapText="1"/>
    </xf>
    <xf numFmtId="173" fontId="34" fillId="0" borderId="0" xfId="0" applyFont="1" applyAlignment="1">
      <alignment horizontal="center" vertical="center" wrapText="1"/>
    </xf>
    <xf numFmtId="173" fontId="36" fillId="0" borderId="1" xfId="0" applyFont="1" applyBorder="1" applyAlignment="1">
      <alignment horizontal="center" vertical="center" wrapText="1"/>
    </xf>
    <xf numFmtId="165" fontId="36" fillId="0" borderId="0" xfId="69" applyFont="1" applyFill="1" applyAlignment="1">
      <alignment horizontal="center" vertical="center" wrapText="1"/>
    </xf>
    <xf numFmtId="4" fontId="40" fillId="0" borderId="0" xfId="0" applyNumberFormat="1" applyFont="1" applyAlignment="1">
      <alignment horizontal="center" vertical="center" wrapText="1"/>
    </xf>
    <xf numFmtId="4" fontId="40" fillId="5" borderId="1" xfId="0" applyNumberFormat="1" applyFont="1" applyFill="1" applyBorder="1" applyAlignment="1">
      <alignment horizontal="center" vertical="center" wrapText="1"/>
    </xf>
    <xf numFmtId="173" fontId="42" fillId="3" borderId="1" xfId="0" applyFont="1" applyFill="1" applyBorder="1" applyAlignment="1">
      <alignment horizontal="center" vertical="center" wrapText="1"/>
    </xf>
    <xf numFmtId="4" fontId="40" fillId="6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7" xfId="0" applyNumberFormat="1" applyFont="1" applyBorder="1" applyAlignment="1">
      <alignment horizontal="center" vertical="center" wrapText="1"/>
    </xf>
    <xf numFmtId="173" fontId="36" fillId="0" borderId="7" xfId="0" applyFont="1" applyBorder="1" applyAlignment="1">
      <alignment horizontal="center" vertical="center" wrapText="1"/>
    </xf>
    <xf numFmtId="173" fontId="42" fillId="6" borderId="1" xfId="0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173" fontId="35" fillId="0" borderId="0" xfId="8" applyFont="1" applyAlignment="1">
      <alignment horizontal="center" vertical="center" wrapText="1"/>
    </xf>
    <xf numFmtId="173" fontId="36" fillId="0" borderId="11" xfId="8" applyFont="1" applyBorder="1" applyAlignment="1">
      <alignment horizontal="left" vertical="center" wrapText="1"/>
    </xf>
    <xf numFmtId="4" fontId="25" fillId="0" borderId="11" xfId="8" applyNumberFormat="1" applyFont="1" applyBorder="1" applyAlignment="1">
      <alignment horizontal="center" vertical="center" wrapText="1"/>
    </xf>
    <xf numFmtId="4" fontId="25" fillId="0" borderId="13" xfId="8" applyNumberFormat="1" applyFont="1" applyBorder="1" applyAlignment="1">
      <alignment horizontal="center" vertical="center" wrapText="1"/>
    </xf>
    <xf numFmtId="171" fontId="25" fillId="0" borderId="13" xfId="77" applyNumberFormat="1" applyFont="1" applyFill="1" applyBorder="1" applyAlignment="1" applyProtection="1">
      <alignment horizontal="center" vertical="center" wrapText="1"/>
    </xf>
    <xf numFmtId="4" fontId="25" fillId="0" borderId="1" xfId="8" applyNumberFormat="1" applyFont="1" applyBorder="1" applyAlignment="1">
      <alignment horizontal="center" vertical="center" wrapText="1"/>
    </xf>
    <xf numFmtId="165" fontId="25" fillId="0" borderId="0" xfId="69" applyFont="1" applyFill="1" applyAlignment="1">
      <alignment horizontal="center" vertical="center" wrapText="1"/>
    </xf>
    <xf numFmtId="165" fontId="40" fillId="0" borderId="0" xfId="69" applyFont="1" applyFill="1" applyAlignment="1">
      <alignment horizontal="center" vertical="center" wrapText="1"/>
    </xf>
    <xf numFmtId="173" fontId="39" fillId="0" borderId="0" xfId="8" applyFont="1" applyAlignment="1">
      <alignment horizontal="center" vertical="center" wrapText="1"/>
    </xf>
    <xf numFmtId="173" fontId="47" fillId="0" borderId="11" xfId="8" applyFont="1" applyBorder="1" applyAlignment="1">
      <alignment horizontal="center" vertical="center" wrapText="1"/>
    </xf>
    <xf numFmtId="173" fontId="46" fillId="0" borderId="11" xfId="35" applyFont="1" applyBorder="1" applyAlignment="1">
      <alignment vertical="center" wrapText="1"/>
    </xf>
    <xf numFmtId="173" fontId="47" fillId="0" borderId="11" xfId="35" applyFont="1" applyBorder="1" applyAlignment="1">
      <alignment horizontal="center" vertical="center" wrapText="1"/>
    </xf>
    <xf numFmtId="4" fontId="47" fillId="0" borderId="11" xfId="35" applyNumberFormat="1" applyFont="1" applyBorder="1" applyAlignment="1">
      <alignment horizontal="center"/>
    </xf>
    <xf numFmtId="173" fontId="46" fillId="0" borderId="11" xfId="35" applyFont="1" applyBorder="1" applyAlignment="1">
      <alignment horizontal="left" vertical="center" wrapText="1"/>
    </xf>
    <xf numFmtId="173" fontId="46" fillId="0" borderId="11" xfId="35" applyFont="1" applyBorder="1" applyAlignment="1">
      <alignment horizontal="left"/>
    </xf>
    <xf numFmtId="173" fontId="47" fillId="0" borderId="11" xfId="35" applyFont="1" applyBorder="1" applyAlignment="1">
      <alignment horizontal="center"/>
    </xf>
    <xf numFmtId="173" fontId="36" fillId="0" borderId="0" xfId="8" applyFont="1" applyAlignment="1">
      <alignment horizontal="center" vertical="center" wrapText="1"/>
    </xf>
    <xf numFmtId="4" fontId="25" fillId="0" borderId="0" xfId="8" applyNumberFormat="1" applyFont="1" applyAlignment="1">
      <alignment horizontal="center" vertical="center" wrapText="1"/>
    </xf>
    <xf numFmtId="173" fontId="25" fillId="0" borderId="0" xfId="8" applyFont="1" applyAlignment="1">
      <alignment horizontal="center" vertical="center" wrapText="1"/>
    </xf>
    <xf numFmtId="173" fontId="13" fillId="0" borderId="0" xfId="0" applyFont="1"/>
    <xf numFmtId="4" fontId="13" fillId="0" borderId="0" xfId="0" applyNumberFormat="1" applyFont="1"/>
    <xf numFmtId="173" fontId="33" fillId="0" borderId="0" xfId="8" applyFont="1" applyAlignment="1">
      <alignment horizontal="center" vertical="center" wrapText="1"/>
    </xf>
    <xf numFmtId="173" fontId="25" fillId="0" borderId="0" xfId="8" applyFont="1" applyAlignment="1">
      <alignment horizontal="left" vertical="center" wrapText="1"/>
    </xf>
    <xf numFmtId="165" fontId="25" fillId="0" borderId="0" xfId="8" applyNumberFormat="1" applyFont="1" applyAlignment="1">
      <alignment horizontal="center" vertical="center" wrapText="1"/>
    </xf>
    <xf numFmtId="173" fontId="14" fillId="0" borderId="5" xfId="0" applyFont="1" applyBorder="1" applyAlignment="1">
      <alignment horizontal="left" vertical="center"/>
    </xf>
    <xf numFmtId="173" fontId="7" fillId="0" borderId="5" xfId="0" applyFont="1" applyBorder="1" applyAlignment="1">
      <alignment horizontal="center" vertical="center" wrapText="1"/>
    </xf>
    <xf numFmtId="173" fontId="49" fillId="0" borderId="5" xfId="0" applyFont="1" applyBorder="1" applyAlignment="1">
      <alignment horizontal="right" wrapText="1"/>
    </xf>
    <xf numFmtId="173" fontId="13" fillId="0" borderId="2" xfId="0" applyFont="1" applyBorder="1" applyAlignment="1">
      <alignment horizontal="right"/>
    </xf>
    <xf numFmtId="173" fontId="13" fillId="0" borderId="1" xfId="0" applyFont="1" applyBorder="1" applyAlignment="1">
      <alignment horizontal="right"/>
    </xf>
    <xf numFmtId="173" fontId="13" fillId="0" borderId="0" xfId="0" applyFont="1" applyAlignment="1">
      <alignment wrapText="1"/>
    </xf>
    <xf numFmtId="49" fontId="13" fillId="0" borderId="1" xfId="0" applyNumberFormat="1" applyFont="1" applyBorder="1" applyAlignment="1">
      <alignment horizontal="center" vertical="center"/>
    </xf>
    <xf numFmtId="173" fontId="13" fillId="0" borderId="1" xfId="0" applyFont="1" applyBorder="1" applyAlignment="1">
      <alignment horizontal="center" vertical="center"/>
    </xf>
    <xf numFmtId="173" fontId="13" fillId="0" borderId="0" xfId="0" applyFont="1" applyAlignment="1">
      <alignment horizontal="center" vertical="center"/>
    </xf>
    <xf numFmtId="173" fontId="13" fillId="0" borderId="1" xfId="0" applyFont="1" applyBorder="1" applyAlignment="1">
      <alignment wrapText="1"/>
    </xf>
    <xf numFmtId="173" fontId="13" fillId="0" borderId="0" xfId="0" applyFont="1" applyAlignment="1">
      <alignment horizontal="right" vertical="center" wrapText="1"/>
    </xf>
    <xf numFmtId="4" fontId="27" fillId="0" borderId="1" xfId="3" applyNumberFormat="1" applyFont="1" applyBorder="1" applyAlignment="1">
      <alignment horizontal="center" vertical="center" wrapText="1"/>
    </xf>
    <xf numFmtId="173" fontId="8" fillId="0" borderId="1" xfId="35" applyFont="1" applyBorder="1" applyAlignment="1">
      <alignment horizontal="center" vertical="center" wrapText="1"/>
    </xf>
    <xf numFmtId="173" fontId="25" fillId="0" borderId="0" xfId="0" applyFont="1" applyAlignment="1">
      <alignment horizontal="left" vertical="center" wrapText="1"/>
    </xf>
    <xf numFmtId="173" fontId="37" fillId="3" borderId="1" xfId="0" applyFont="1" applyFill="1" applyBorder="1" applyAlignment="1">
      <alignment horizontal="center" vertical="center" wrapText="1"/>
    </xf>
    <xf numFmtId="173" fontId="38" fillId="0" borderId="1" xfId="0" applyFont="1" applyBorder="1" applyAlignment="1">
      <alignment horizontal="left" vertical="center" wrapText="1"/>
    </xf>
    <xf numFmtId="173" fontId="34" fillId="0" borderId="1" xfId="0" applyFont="1" applyBorder="1" applyAlignment="1">
      <alignment horizontal="center" vertical="center" wrapText="1"/>
    </xf>
    <xf numFmtId="173" fontId="40" fillId="0" borderId="11" xfId="8" applyFont="1" applyBorder="1" applyAlignment="1">
      <alignment horizontal="center" vertical="center" wrapText="1"/>
    </xf>
    <xf numFmtId="173" fontId="40" fillId="0" borderId="0" xfId="8" applyFont="1" applyAlignment="1">
      <alignment horizontal="center" vertical="center" wrapText="1"/>
    </xf>
    <xf numFmtId="173" fontId="25" fillId="0" borderId="11" xfId="8" applyFont="1" applyBorder="1" applyAlignment="1">
      <alignment horizontal="center" vertical="center" wrapText="1"/>
    </xf>
    <xf numFmtId="173" fontId="36" fillId="0" borderId="11" xfId="8" applyFont="1" applyBorder="1" applyAlignment="1">
      <alignment horizontal="center" vertical="center" wrapText="1"/>
    </xf>
    <xf numFmtId="173" fontId="36" fillId="0" borderId="1" xfId="8" applyFont="1" applyBorder="1" applyAlignment="1">
      <alignment horizontal="center" vertical="center" wrapText="1"/>
    </xf>
    <xf numFmtId="173" fontId="36" fillId="0" borderId="19" xfId="8" applyFont="1" applyBorder="1" applyAlignment="1">
      <alignment horizontal="center" vertical="center" wrapText="1"/>
    </xf>
    <xf numFmtId="173" fontId="3" fillId="0" borderId="0" xfId="0" applyFont="1" applyAlignment="1">
      <alignment wrapText="1"/>
    </xf>
    <xf numFmtId="169" fontId="47" fillId="0" borderId="0" xfId="0" applyNumberFormat="1" applyFont="1" applyAlignment="1">
      <alignment horizontal="center"/>
    </xf>
    <xf numFmtId="4" fontId="3" fillId="0" borderId="0" xfId="0" applyNumberFormat="1" applyFont="1"/>
    <xf numFmtId="1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wrapText="1"/>
    </xf>
    <xf numFmtId="4" fontId="4" fillId="0" borderId="0" xfId="0" applyNumberFormat="1" applyFont="1"/>
    <xf numFmtId="4" fontId="4" fillId="0" borderId="9" xfId="0" applyNumberFormat="1" applyFont="1" applyBorder="1"/>
    <xf numFmtId="165" fontId="51" fillId="0" borderId="0" xfId="0" applyNumberFormat="1" applyFont="1" applyAlignment="1">
      <alignment horizontal="left" wrapText="1"/>
    </xf>
    <xf numFmtId="9" fontId="3" fillId="0" borderId="1" xfId="0" applyNumberFormat="1" applyFont="1" applyBorder="1"/>
    <xf numFmtId="4" fontId="51" fillId="0" borderId="0" xfId="0" applyNumberFormat="1" applyFont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center" vertical="center" wrapText="1"/>
    </xf>
    <xf numFmtId="4" fontId="47" fillId="0" borderId="1" xfId="0" applyNumberFormat="1" applyFont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vertical="center"/>
    </xf>
    <xf numFmtId="173" fontId="3" fillId="0" borderId="1" xfId="0" applyFont="1" applyBorder="1" applyAlignment="1">
      <alignment horizontal="center"/>
    </xf>
    <xf numFmtId="173" fontId="2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173" fontId="3" fillId="0" borderId="1" xfId="0" applyFont="1" applyBorder="1" applyAlignment="1">
      <alignment wrapText="1"/>
    </xf>
    <xf numFmtId="173" fontId="3" fillId="0" borderId="1" xfId="0" applyFont="1" applyBorder="1"/>
    <xf numFmtId="169" fontId="47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4" fontId="47" fillId="0" borderId="1" xfId="0" applyNumberFormat="1" applyFont="1" applyBorder="1"/>
    <xf numFmtId="4" fontId="4" fillId="0" borderId="1" xfId="0" applyNumberFormat="1" applyFont="1" applyBorder="1"/>
    <xf numFmtId="172" fontId="3" fillId="0" borderId="1" xfId="0" applyNumberFormat="1" applyFont="1" applyBorder="1"/>
    <xf numFmtId="173" fontId="40" fillId="0" borderId="1" xfId="0" applyFont="1" applyBorder="1" applyAlignment="1">
      <alignment horizontal="center"/>
    </xf>
    <xf numFmtId="169" fontId="48" fillId="0" borderId="1" xfId="0" applyNumberFormat="1" applyFont="1" applyBorder="1" applyAlignment="1">
      <alignment horizontal="center"/>
    </xf>
    <xf numFmtId="9" fontId="48" fillId="0" borderId="1" xfId="0" applyNumberFormat="1" applyFont="1" applyBorder="1" applyAlignment="1">
      <alignment horizontal="center"/>
    </xf>
    <xf numFmtId="173" fontId="40" fillId="0" borderId="0" xfId="0" applyFont="1"/>
    <xf numFmtId="4" fontId="29" fillId="6" borderId="1" xfId="3" applyNumberFormat="1" applyFont="1" applyFill="1" applyBorder="1" applyAlignment="1">
      <alignment vertical="center" wrapText="1"/>
    </xf>
    <xf numFmtId="172" fontId="27" fillId="0" borderId="1" xfId="3" applyNumberFormat="1" applyFont="1" applyBorder="1" applyAlignment="1">
      <alignment horizontal="center" vertical="center"/>
    </xf>
    <xf numFmtId="4" fontId="27" fillId="6" borderId="1" xfId="3" applyNumberFormat="1" applyFont="1" applyFill="1" applyBorder="1" applyAlignment="1">
      <alignment horizontal="center" vertical="center"/>
    </xf>
    <xf numFmtId="4" fontId="55" fillId="0" borderId="1" xfId="3" applyNumberFormat="1" applyFont="1" applyBorder="1" applyAlignment="1">
      <alignment horizontal="center" vertical="center"/>
    </xf>
    <xf numFmtId="4" fontId="8" fillId="6" borderId="1" xfId="35" applyNumberFormat="1" applyFont="1" applyFill="1" applyBorder="1" applyAlignment="1">
      <alignment horizontal="center" vertical="center" wrapText="1"/>
    </xf>
    <xf numFmtId="172" fontId="8" fillId="0" borderId="1" xfId="68" applyNumberFormat="1" applyFont="1" applyBorder="1" applyAlignment="1">
      <alignment horizontal="center" vertical="center" wrapText="1"/>
    </xf>
    <xf numFmtId="173" fontId="34" fillId="6" borderId="1" xfId="0" applyFont="1" applyFill="1" applyBorder="1" applyAlignment="1">
      <alignment horizontal="center" vertical="center" wrapText="1"/>
    </xf>
    <xf numFmtId="172" fontId="38" fillId="0" borderId="1" xfId="0" applyNumberFormat="1" applyFont="1" applyBorder="1" applyAlignment="1">
      <alignment horizontal="center" vertical="center" wrapText="1"/>
    </xf>
    <xf numFmtId="173" fontId="37" fillId="7" borderId="1" xfId="0" applyFont="1" applyFill="1" applyBorder="1" applyAlignment="1">
      <alignment horizontal="center" vertical="center" wrapText="1"/>
    </xf>
    <xf numFmtId="169" fontId="37" fillId="7" borderId="1" xfId="0" applyNumberFormat="1" applyFont="1" applyFill="1" applyBorder="1" applyAlignment="1">
      <alignment horizontal="center" vertical="center" wrapText="1"/>
    </xf>
    <xf numFmtId="4" fontId="37" fillId="7" borderId="1" xfId="0" applyNumberFormat="1" applyFont="1" applyFill="1" applyBorder="1" applyAlignment="1">
      <alignment horizontal="center" vertical="center" wrapText="1"/>
    </xf>
    <xf numFmtId="172" fontId="37" fillId="7" borderId="1" xfId="0" applyNumberFormat="1" applyFont="1" applyFill="1" applyBorder="1" applyAlignment="1">
      <alignment horizontal="center" vertical="center" wrapText="1"/>
    </xf>
    <xf numFmtId="169" fontId="37" fillId="6" borderId="1" xfId="0" applyNumberFormat="1" applyFont="1" applyFill="1" applyBorder="1" applyAlignment="1">
      <alignment horizontal="center" vertical="center" wrapText="1"/>
    </xf>
    <xf numFmtId="4" fontId="37" fillId="6" borderId="1" xfId="0" applyNumberFormat="1" applyFont="1" applyFill="1" applyBorder="1" applyAlignment="1">
      <alignment horizontal="center" vertical="center" wrapText="1"/>
    </xf>
    <xf numFmtId="4" fontId="34" fillId="6" borderId="1" xfId="69" applyNumberFormat="1" applyFont="1" applyFill="1" applyBorder="1" applyAlignment="1">
      <alignment horizontal="center" vertical="center" wrapText="1"/>
    </xf>
    <xf numFmtId="172" fontId="25" fillId="0" borderId="1" xfId="0" applyNumberFormat="1" applyFont="1" applyBorder="1" applyAlignment="1">
      <alignment horizontal="center" vertical="center" wrapText="1"/>
    </xf>
    <xf numFmtId="172" fontId="40" fillId="6" borderId="1" xfId="0" applyNumberFormat="1" applyFont="1" applyFill="1" applyBorder="1" applyAlignment="1">
      <alignment horizontal="center" vertical="center" wrapText="1"/>
    </xf>
    <xf numFmtId="173" fontId="51" fillId="0" borderId="0" xfId="8" applyFont="1" applyAlignment="1">
      <alignment horizontal="center" vertical="center" wrapText="1"/>
    </xf>
    <xf numFmtId="173" fontId="36" fillId="6" borderId="1" xfId="8" applyFont="1" applyFill="1" applyBorder="1" applyAlignment="1">
      <alignment horizontal="center" vertical="center" wrapText="1"/>
    </xf>
    <xf numFmtId="173" fontId="46" fillId="0" borderId="1" xfId="8" applyFont="1" applyBorder="1" applyAlignment="1">
      <alignment horizontal="center" vertical="center" wrapText="1"/>
    </xf>
    <xf numFmtId="172" fontId="25" fillId="0" borderId="11" xfId="8" applyNumberFormat="1" applyFont="1" applyBorder="1" applyAlignment="1">
      <alignment horizontal="center" vertical="center" wrapText="1"/>
    </xf>
    <xf numFmtId="4" fontId="25" fillId="0" borderId="19" xfId="8" applyNumberFormat="1" applyFont="1" applyBorder="1" applyAlignment="1">
      <alignment horizontal="center" vertical="center" wrapText="1"/>
    </xf>
    <xf numFmtId="172" fontId="25" fillId="0" borderId="18" xfId="8" applyNumberFormat="1" applyFont="1" applyBorder="1" applyAlignment="1">
      <alignment horizontal="center" vertical="center" wrapText="1"/>
    </xf>
    <xf numFmtId="171" fontId="25" fillId="0" borderId="18" xfId="77" applyNumberFormat="1" applyFont="1" applyFill="1" applyBorder="1" applyAlignment="1" applyProtection="1">
      <alignment horizontal="center" vertical="center" wrapText="1"/>
    </xf>
    <xf numFmtId="171" fontId="47" fillId="0" borderId="13" xfId="77" applyNumberFormat="1" applyFont="1" applyFill="1" applyBorder="1" applyAlignment="1" applyProtection="1">
      <alignment horizontal="center" vertical="center" wrapText="1"/>
    </xf>
    <xf numFmtId="172" fontId="25" fillId="0" borderId="13" xfId="8" applyNumberFormat="1" applyFont="1" applyBorder="1" applyAlignment="1">
      <alignment horizontal="center" vertical="center" wrapText="1"/>
    </xf>
    <xf numFmtId="173" fontId="45" fillId="6" borderId="14" xfId="8" applyFont="1" applyFill="1" applyBorder="1" applyAlignment="1">
      <alignment horizontal="center" vertical="center"/>
    </xf>
    <xf numFmtId="4" fontId="40" fillId="6" borderId="11" xfId="8" applyNumberFormat="1" applyFont="1" applyFill="1" applyBorder="1" applyAlignment="1">
      <alignment horizontal="center" vertical="center" wrapText="1"/>
    </xf>
    <xf numFmtId="172" fontId="40" fillId="6" borderId="11" xfId="8" applyNumberFormat="1" applyFont="1" applyFill="1" applyBorder="1" applyAlignment="1">
      <alignment horizontal="center" vertical="center" wrapText="1"/>
    </xf>
    <xf numFmtId="174" fontId="25" fillId="0" borderId="11" xfId="8" applyNumberFormat="1" applyFont="1" applyBorder="1" applyAlignment="1">
      <alignment horizontal="center" vertical="center" wrapText="1"/>
    </xf>
    <xf numFmtId="10" fontId="8" fillId="0" borderId="1" xfId="68" applyNumberFormat="1" applyFont="1" applyFill="1" applyBorder="1" applyAlignment="1">
      <alignment horizontal="center" vertical="center" wrapText="1"/>
    </xf>
    <xf numFmtId="173" fontId="18" fillId="0" borderId="1" xfId="2" applyFont="1" applyFill="1" applyBorder="1" applyAlignment="1" applyProtection="1">
      <alignment horizontal="left" vertical="center" wrapText="1"/>
      <protection hidden="1"/>
    </xf>
    <xf numFmtId="49" fontId="26" fillId="0" borderId="1" xfId="0" applyNumberFormat="1" applyFont="1" applyBorder="1" applyAlignment="1">
      <alignment horizontal="center" vertical="center" wrapText="1"/>
    </xf>
    <xf numFmtId="173" fontId="3" fillId="0" borderId="6" xfId="0" applyFont="1" applyBorder="1" applyAlignment="1">
      <alignment horizontal="center" vertical="center" wrapText="1"/>
    </xf>
    <xf numFmtId="173" fontId="3" fillId="0" borderId="1" xfId="0" applyFont="1" applyBorder="1" applyAlignment="1">
      <alignment horizontal="center" vertical="center" wrapText="1"/>
    </xf>
    <xf numFmtId="173" fontId="58" fillId="0" borderId="1" xfId="268" applyBorder="1" applyAlignment="1">
      <alignment vertical="center" wrapText="1"/>
    </xf>
    <xf numFmtId="173" fontId="13" fillId="0" borderId="6" xfId="0" applyFont="1" applyBorder="1" applyAlignment="1">
      <alignment horizontal="center" vertical="center" wrapText="1"/>
    </xf>
    <xf numFmtId="166" fontId="18" fillId="0" borderId="1" xfId="2" applyNumberFormat="1" applyFont="1" applyFill="1" applyBorder="1" applyAlignment="1" applyProtection="1">
      <alignment vertical="center"/>
      <protection hidden="1"/>
    </xf>
    <xf numFmtId="166" fontId="17" fillId="0" borderId="1" xfId="2" applyNumberFormat="1" applyFont="1" applyFill="1" applyBorder="1" applyAlignment="1" applyProtection="1">
      <alignment vertical="center"/>
      <protection hidden="1"/>
    </xf>
    <xf numFmtId="173" fontId="17" fillId="0" borderId="1" xfId="2" applyFont="1" applyFill="1" applyBorder="1" applyAlignment="1" applyProtection="1">
      <alignment vertical="center" wrapText="1"/>
      <protection hidden="1"/>
    </xf>
    <xf numFmtId="4" fontId="17" fillId="0" borderId="1" xfId="2" applyNumberFormat="1" applyFont="1" applyFill="1" applyBorder="1" applyAlignment="1">
      <alignment vertical="center" wrapText="1"/>
    </xf>
    <xf numFmtId="173" fontId="18" fillId="0" borderId="1" xfId="2" applyFont="1" applyFill="1" applyBorder="1" applyAlignment="1" applyProtection="1">
      <alignment vertical="center" wrapText="1"/>
      <protection hidden="1"/>
    </xf>
    <xf numFmtId="4" fontId="17" fillId="0" borderId="7" xfId="2" applyNumberFormat="1" applyFont="1" applyFill="1" applyBorder="1" applyAlignment="1">
      <alignment vertical="center" wrapText="1"/>
    </xf>
    <xf numFmtId="4" fontId="17" fillId="0" borderId="1" xfId="7" applyNumberFormat="1" applyFont="1" applyFill="1" applyBorder="1" applyAlignment="1">
      <alignment vertical="center" wrapText="1"/>
    </xf>
    <xf numFmtId="166" fontId="17" fillId="0" borderId="1" xfId="2" applyNumberFormat="1" applyFont="1" applyFill="1" applyBorder="1" applyAlignment="1" applyProtection="1">
      <alignment horizontal="right" vertical="center"/>
      <protection hidden="1"/>
    </xf>
    <xf numFmtId="166" fontId="18" fillId="0" borderId="1" xfId="2" applyNumberFormat="1" applyFont="1" applyFill="1" applyBorder="1" applyProtection="1">
      <protection hidden="1"/>
    </xf>
    <xf numFmtId="166" fontId="18" fillId="0" borderId="1" xfId="2" applyNumberFormat="1" applyFont="1" applyFill="1" applyBorder="1" applyAlignment="1" applyProtection="1">
      <alignment horizontal="right" vertical="center"/>
      <protection hidden="1"/>
    </xf>
    <xf numFmtId="173" fontId="18" fillId="0" borderId="2" xfId="2" applyFont="1" applyFill="1" applyBorder="1" applyAlignment="1" applyProtection="1">
      <alignment vertical="center" wrapText="1"/>
      <protection hidden="1"/>
    </xf>
    <xf numFmtId="173" fontId="18" fillId="0" borderId="4" xfId="2" applyFont="1" applyFill="1" applyBorder="1" applyAlignment="1" applyProtection="1">
      <alignment vertical="center" wrapText="1"/>
      <protection hidden="1"/>
    </xf>
    <xf numFmtId="173" fontId="17" fillId="0" borderId="1" xfId="2" applyFont="1" applyFill="1" applyBorder="1" applyAlignment="1" applyProtection="1">
      <alignment horizontal="left" vertical="center" wrapText="1"/>
      <protection hidden="1"/>
    </xf>
    <xf numFmtId="166" fontId="17" fillId="0" borderId="1" xfId="2" applyNumberFormat="1" applyFont="1" applyFill="1" applyBorder="1" applyProtection="1">
      <protection hidden="1"/>
    </xf>
    <xf numFmtId="173" fontId="25" fillId="0" borderId="0" xfId="0" applyFont="1" applyAlignment="1">
      <alignment horizontal="right" vertical="center" wrapText="1"/>
    </xf>
    <xf numFmtId="173" fontId="7" fillId="0" borderId="0" xfId="0" applyFont="1" applyAlignment="1">
      <alignment horizontal="center" vertical="center" wrapText="1"/>
    </xf>
    <xf numFmtId="173" fontId="14" fillId="0" borderId="0" xfId="0" applyFont="1" applyAlignment="1">
      <alignment horizontal="center" vertical="center" wrapText="1"/>
    </xf>
    <xf numFmtId="173" fontId="3" fillId="0" borderId="0" xfId="0" applyFont="1" applyAlignment="1">
      <alignment horizontal="center" vertical="center" wrapText="1"/>
    </xf>
    <xf numFmtId="173" fontId="13" fillId="0" borderId="2" xfId="0" applyFont="1" applyBorder="1" applyAlignment="1">
      <alignment horizontal="center" vertical="center" wrapText="1"/>
    </xf>
    <xf numFmtId="173" fontId="13" fillId="0" borderId="3" xfId="0" applyFont="1" applyBorder="1" applyAlignment="1">
      <alignment horizontal="center" vertical="center" wrapText="1"/>
    </xf>
    <xf numFmtId="173" fontId="3" fillId="0" borderId="7" xfId="0" applyFont="1" applyBorder="1" applyAlignment="1">
      <alignment horizontal="center" vertical="center" wrapText="1"/>
    </xf>
    <xf numFmtId="173" fontId="3" fillId="0" borderId="6" xfId="0" applyFont="1" applyBorder="1" applyAlignment="1">
      <alignment horizontal="center" vertical="center" wrapText="1"/>
    </xf>
    <xf numFmtId="173" fontId="13" fillId="0" borderId="1" xfId="0" applyFont="1" applyBorder="1" applyAlignment="1">
      <alignment horizontal="center" vertical="center" wrapText="1"/>
    </xf>
    <xf numFmtId="173" fontId="13" fillId="0" borderId="0" xfId="0" applyFont="1" applyAlignment="1">
      <alignment horizontal="center" vertical="top" wrapText="1"/>
    </xf>
    <xf numFmtId="173" fontId="3" fillId="0" borderId="1" xfId="0" applyFont="1" applyBorder="1" applyAlignment="1">
      <alignment horizontal="center" vertical="center" wrapText="1"/>
    </xf>
    <xf numFmtId="173" fontId="20" fillId="0" borderId="2" xfId="0" applyFont="1" applyBorder="1" applyAlignment="1">
      <alignment horizontal="left" vertical="center" wrapText="1"/>
    </xf>
    <xf numFmtId="173" fontId="20" fillId="0" borderId="3" xfId="0" applyFont="1" applyBorder="1" applyAlignment="1">
      <alignment horizontal="left" vertical="center" wrapText="1"/>
    </xf>
    <xf numFmtId="173" fontId="4" fillId="2" borderId="0" xfId="0" applyFont="1" applyFill="1" applyAlignment="1">
      <alignment horizontal="left" vertical="center" wrapText="1"/>
    </xf>
    <xf numFmtId="173" fontId="3" fillId="0" borderId="0" xfId="0" applyFont="1" applyAlignment="1">
      <alignment horizontal="left" vertical="center" wrapText="1"/>
    </xf>
    <xf numFmtId="173" fontId="16" fillId="0" borderId="2" xfId="0" applyFont="1" applyBorder="1" applyAlignment="1">
      <alignment horizontal="left" vertical="center" wrapText="1"/>
    </xf>
    <xf numFmtId="173" fontId="16" fillId="0" borderId="3" xfId="0" applyFont="1" applyBorder="1" applyAlignment="1">
      <alignment horizontal="left" vertical="center" wrapText="1"/>
    </xf>
    <xf numFmtId="173" fontId="13" fillId="0" borderId="4" xfId="0" applyFont="1" applyBorder="1" applyAlignment="1">
      <alignment horizontal="center" vertical="center" wrapText="1"/>
    </xf>
    <xf numFmtId="4" fontId="17" fillId="0" borderId="7" xfId="2" applyNumberFormat="1" applyFont="1" applyFill="1" applyBorder="1" applyAlignment="1">
      <alignment horizontal="left" vertical="center" wrapText="1"/>
    </xf>
    <xf numFmtId="4" fontId="17" fillId="0" borderId="8" xfId="2" applyNumberFormat="1" applyFont="1" applyFill="1" applyBorder="1" applyAlignment="1">
      <alignment horizontal="left" vertical="center" wrapText="1"/>
    </xf>
    <xf numFmtId="4" fontId="17" fillId="0" borderId="6" xfId="2" applyNumberFormat="1" applyFont="1" applyFill="1" applyBorder="1" applyAlignment="1">
      <alignment horizontal="left" vertical="center" wrapText="1"/>
    </xf>
    <xf numFmtId="173" fontId="15" fillId="2" borderId="0" xfId="2" applyFont="1" applyFill="1" applyAlignment="1">
      <alignment horizontal="center" vertical="center" wrapText="1"/>
    </xf>
    <xf numFmtId="173" fontId="18" fillId="0" borderId="1" xfId="2" applyFont="1" applyFill="1" applyBorder="1" applyAlignment="1" applyProtection="1">
      <alignment horizontal="left" vertical="center" wrapText="1"/>
      <protection hidden="1"/>
    </xf>
    <xf numFmtId="173" fontId="9" fillId="0" borderId="0" xfId="2" applyFont="1" applyAlignment="1">
      <alignment horizontal="center" wrapText="1"/>
    </xf>
    <xf numFmtId="173" fontId="18" fillId="0" borderId="2" xfId="2" applyFont="1" applyFill="1" applyBorder="1" applyAlignment="1" applyProtection="1">
      <alignment horizontal="left" vertical="center" wrapText="1"/>
      <protection hidden="1"/>
    </xf>
    <xf numFmtId="173" fontId="18" fillId="0" borderId="4" xfId="2" applyFont="1" applyFill="1" applyBorder="1" applyAlignment="1" applyProtection="1">
      <alignment horizontal="left" vertical="center" wrapText="1"/>
      <protection hidden="1"/>
    </xf>
    <xf numFmtId="173" fontId="9" fillId="0" borderId="5" xfId="2" applyFont="1" applyBorder="1" applyAlignment="1">
      <alignment horizontal="center"/>
    </xf>
    <xf numFmtId="173" fontId="15" fillId="0" borderId="1" xfId="2" applyFont="1" applyBorder="1" applyAlignment="1" applyProtection="1">
      <alignment horizontal="center" vertical="center" wrapText="1"/>
      <protection hidden="1"/>
    </xf>
    <xf numFmtId="4" fontId="3" fillId="0" borderId="1" xfId="0" applyNumberFormat="1" applyFont="1" applyBorder="1" applyAlignment="1">
      <alignment horizontal="center" vertical="center" wrapText="1"/>
    </xf>
    <xf numFmtId="173" fontId="3" fillId="0" borderId="0" xfId="0" applyFont="1" applyAlignment="1">
      <alignment horizontal="right" vertical="center" wrapText="1"/>
    </xf>
    <xf numFmtId="1" fontId="50" fillId="0" borderId="2" xfId="0" applyNumberFormat="1" applyFont="1" applyBorder="1" applyAlignment="1">
      <alignment horizontal="center" vertical="center"/>
    </xf>
    <xf numFmtId="1" fontId="50" fillId="0" borderId="3" xfId="0" applyNumberFormat="1" applyFont="1" applyBorder="1" applyAlignment="1">
      <alignment horizontal="center" vertical="center"/>
    </xf>
    <xf numFmtId="1" fontId="50" fillId="0" borderId="4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/>
    </xf>
    <xf numFmtId="4" fontId="4" fillId="0" borderId="10" xfId="0" applyNumberFormat="1" applyFont="1" applyBorder="1" applyAlignment="1">
      <alignment horizontal="right"/>
    </xf>
    <xf numFmtId="169" fontId="26" fillId="0" borderId="7" xfId="0" applyNumberFormat="1" applyFont="1" applyBorder="1" applyAlignment="1">
      <alignment horizontal="center" vertical="center" wrapText="1"/>
    </xf>
    <xf numFmtId="169" fontId="26" fillId="0" borderId="6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73" fontId="4" fillId="0" borderId="1" xfId="0" applyFont="1" applyBorder="1" applyAlignment="1">
      <alignment horizontal="right" wrapText="1"/>
    </xf>
    <xf numFmtId="173" fontId="3" fillId="0" borderId="0" xfId="0" applyFont="1" applyAlignment="1">
      <alignment horizontal="left"/>
    </xf>
    <xf numFmtId="4" fontId="27" fillId="0" borderId="1" xfId="3" applyNumberFormat="1" applyFont="1" applyBorder="1" applyAlignment="1">
      <alignment horizontal="center" vertical="center" wrapText="1"/>
    </xf>
    <xf numFmtId="4" fontId="27" fillId="0" borderId="7" xfId="3" applyNumberFormat="1" applyFont="1" applyBorder="1" applyAlignment="1">
      <alignment horizontal="center" vertical="center" wrapText="1"/>
    </xf>
    <xf numFmtId="4" fontId="27" fillId="0" borderId="6" xfId="3" applyNumberFormat="1" applyFont="1" applyBorder="1" applyAlignment="1">
      <alignment horizontal="center" vertical="center" wrapText="1"/>
    </xf>
    <xf numFmtId="4" fontId="52" fillId="0" borderId="0" xfId="3" applyNumberFormat="1" applyFont="1" applyAlignment="1">
      <alignment horizontal="center"/>
    </xf>
    <xf numFmtId="4" fontId="29" fillId="0" borderId="0" xfId="3" applyNumberFormat="1" applyFont="1" applyAlignment="1">
      <alignment horizontal="center"/>
    </xf>
    <xf numFmtId="4" fontId="29" fillId="0" borderId="5" xfId="3" applyNumberFormat="1" applyFont="1" applyBorder="1" applyAlignment="1">
      <alignment horizontal="right"/>
    </xf>
    <xf numFmtId="4" fontId="29" fillId="0" borderId="7" xfId="3" applyNumberFormat="1" applyFont="1" applyBorder="1" applyAlignment="1">
      <alignment horizontal="center" vertical="center" wrapText="1"/>
    </xf>
    <xf numFmtId="4" fontId="29" fillId="0" borderId="6" xfId="3" applyNumberFormat="1" applyFont="1" applyBorder="1" applyAlignment="1">
      <alignment horizontal="center" vertical="center" wrapText="1"/>
    </xf>
    <xf numFmtId="4" fontId="27" fillId="0" borderId="4" xfId="3" applyNumberFormat="1" applyFont="1" applyBorder="1" applyAlignment="1">
      <alignment horizontal="center" vertical="center" wrapText="1"/>
    </xf>
    <xf numFmtId="4" fontId="27" fillId="0" borderId="2" xfId="3" applyNumberFormat="1" applyFont="1" applyBorder="1" applyAlignment="1">
      <alignment horizontal="center" vertical="center" wrapText="1"/>
    </xf>
    <xf numFmtId="4" fontId="29" fillId="0" borderId="2" xfId="3" applyNumberFormat="1" applyFont="1" applyBorder="1" applyAlignment="1">
      <alignment horizontal="center" wrapText="1"/>
    </xf>
    <xf numFmtId="4" fontId="29" fillId="0" borderId="4" xfId="3" applyNumberFormat="1" applyFont="1" applyBorder="1" applyAlignment="1">
      <alignment horizontal="center" wrapText="1"/>
    </xf>
    <xf numFmtId="4" fontId="27" fillId="0" borderId="0" xfId="3" applyNumberFormat="1" applyFont="1" applyAlignment="1">
      <alignment horizontal="left"/>
    </xf>
    <xf numFmtId="4" fontId="28" fillId="0" borderId="7" xfId="3" applyNumberFormat="1" applyFont="1" applyBorder="1" applyAlignment="1">
      <alignment horizontal="center" vertical="center" wrapText="1"/>
    </xf>
    <xf numFmtId="4" fontId="28" fillId="0" borderId="6" xfId="3" applyNumberFormat="1" applyFont="1" applyBorder="1" applyAlignment="1">
      <alignment horizontal="center" vertical="center" wrapText="1"/>
    </xf>
    <xf numFmtId="173" fontId="26" fillId="0" borderId="1" xfId="4" applyFont="1" applyBorder="1" applyAlignment="1">
      <alignment horizontal="center" vertical="center" wrapText="1"/>
    </xf>
    <xf numFmtId="4" fontId="26" fillId="0" borderId="1" xfId="70" applyNumberFormat="1" applyFont="1" applyBorder="1" applyAlignment="1">
      <alignment horizontal="center" vertical="center" wrapText="1"/>
    </xf>
    <xf numFmtId="4" fontId="27" fillId="0" borderId="1" xfId="267" applyNumberFormat="1" applyFont="1" applyBorder="1" applyAlignment="1">
      <alignment horizontal="center" vertical="center" wrapText="1"/>
    </xf>
    <xf numFmtId="173" fontId="25" fillId="0" borderId="0" xfId="0" applyFont="1" applyAlignment="1">
      <alignment horizontal="left" vertical="center" wrapText="1"/>
    </xf>
    <xf numFmtId="173" fontId="15" fillId="0" borderId="0" xfId="35" applyFont="1" applyAlignment="1">
      <alignment horizontal="center" vertical="center"/>
    </xf>
    <xf numFmtId="173" fontId="15" fillId="0" borderId="5" xfId="35" applyFont="1" applyBorder="1" applyAlignment="1">
      <alignment horizontal="right"/>
    </xf>
    <xf numFmtId="173" fontId="34" fillId="0" borderId="1" xfId="4" applyFont="1" applyBorder="1" applyAlignment="1">
      <alignment horizontal="center" vertical="center" wrapText="1"/>
    </xf>
    <xf numFmtId="173" fontId="8" fillId="0" borderId="1" xfId="35" applyFont="1" applyBorder="1" applyAlignment="1">
      <alignment horizontal="center" vertical="center" wrapText="1"/>
    </xf>
    <xf numFmtId="173" fontId="8" fillId="0" borderId="2" xfId="35" applyFont="1" applyBorder="1" applyAlignment="1">
      <alignment horizontal="center" vertical="center" wrapText="1"/>
    </xf>
    <xf numFmtId="173" fontId="8" fillId="0" borderId="4" xfId="35" applyFont="1" applyBorder="1" applyAlignment="1">
      <alignment horizontal="center" vertical="center" wrapText="1"/>
    </xf>
    <xf numFmtId="173" fontId="8" fillId="0" borderId="7" xfId="35" applyFont="1" applyBorder="1" applyAlignment="1">
      <alignment horizontal="center" vertical="center" wrapText="1"/>
    </xf>
    <xf numFmtId="173" fontId="8" fillId="0" borderId="6" xfId="35" applyFont="1" applyBorder="1" applyAlignment="1">
      <alignment horizontal="center" vertical="center" wrapText="1"/>
    </xf>
    <xf numFmtId="173" fontId="40" fillId="0" borderId="5" xfId="0" applyFont="1" applyBorder="1" applyAlignment="1">
      <alignment horizontal="right" vertical="center"/>
    </xf>
    <xf numFmtId="2" fontId="8" fillId="3" borderId="1" xfId="35" applyNumberFormat="1" applyFont="1" applyFill="1" applyBorder="1" applyAlignment="1">
      <alignment horizontal="center" vertical="center" wrapText="1"/>
    </xf>
    <xf numFmtId="173" fontId="34" fillId="0" borderId="1" xfId="0" applyFont="1" applyBorder="1" applyAlignment="1">
      <alignment horizontal="center" vertical="center" wrapText="1"/>
    </xf>
    <xf numFmtId="173" fontId="26" fillId="0" borderId="1" xfId="0" applyFont="1" applyBorder="1" applyAlignment="1">
      <alignment horizontal="center" vertical="center" wrapText="1"/>
    </xf>
    <xf numFmtId="173" fontId="40" fillId="0" borderId="0" xfId="0" applyFont="1" applyAlignment="1">
      <alignment horizontal="center" vertical="center"/>
    </xf>
    <xf numFmtId="173" fontId="25" fillId="0" borderId="5" xfId="0" applyFont="1" applyBorder="1" applyAlignment="1">
      <alignment horizontal="center" vertical="center" wrapText="1"/>
    </xf>
    <xf numFmtId="173" fontId="33" fillId="0" borderId="0" xfId="0" applyFont="1" applyAlignment="1">
      <alignment horizontal="center" vertical="center"/>
    </xf>
    <xf numFmtId="173" fontId="34" fillId="3" borderId="1" xfId="0" applyFont="1" applyFill="1" applyBorder="1" applyAlignment="1">
      <alignment horizontal="center" vertical="center" wrapText="1"/>
    </xf>
    <xf numFmtId="173" fontId="37" fillId="3" borderId="1" xfId="0" applyFont="1" applyFill="1" applyBorder="1" applyAlignment="1">
      <alignment horizontal="center" vertical="center" wrapText="1"/>
    </xf>
    <xf numFmtId="173" fontId="45" fillId="0" borderId="1" xfId="0" applyFont="1" applyBorder="1" applyAlignment="1">
      <alignment horizontal="center" vertical="center" wrapText="1"/>
    </xf>
    <xf numFmtId="173" fontId="37" fillId="0" borderId="7" xfId="0" applyFont="1" applyBorder="1" applyAlignment="1">
      <alignment horizontal="center" vertical="center" wrapText="1"/>
    </xf>
    <xf numFmtId="173" fontId="37" fillId="0" borderId="6" xfId="0" applyFont="1" applyBorder="1" applyAlignment="1">
      <alignment horizontal="center" vertical="center" wrapText="1"/>
    </xf>
    <xf numFmtId="173" fontId="34" fillId="0" borderId="0" xfId="4" applyFont="1" applyAlignment="1">
      <alignment horizontal="center" vertical="center" wrapText="1"/>
    </xf>
    <xf numFmtId="4" fontId="8" fillId="0" borderId="0" xfId="70" applyNumberFormat="1" applyFont="1" applyAlignment="1">
      <alignment horizontal="center" vertical="center" wrapText="1"/>
    </xf>
    <xf numFmtId="173" fontId="15" fillId="0" borderId="1" xfId="0" applyFont="1" applyBorder="1" applyAlignment="1">
      <alignment horizontal="center"/>
    </xf>
    <xf numFmtId="173" fontId="38" fillId="0" borderId="1" xfId="0" applyFont="1" applyBorder="1" applyAlignment="1">
      <alignment horizontal="left" vertical="center" wrapText="1"/>
    </xf>
    <xf numFmtId="173" fontId="37" fillId="6" borderId="1" xfId="0" applyFont="1" applyFill="1" applyBorder="1" applyAlignment="1">
      <alignment horizontal="center" vertical="center" wrapText="1"/>
    </xf>
    <xf numFmtId="173" fontId="37" fillId="0" borderId="0" xfId="0" applyFont="1" applyAlignment="1">
      <alignment horizontal="center" vertical="center"/>
    </xf>
    <xf numFmtId="173" fontId="40" fillId="0" borderId="0" xfId="0" applyFont="1" applyAlignment="1">
      <alignment horizontal="right" vertical="center"/>
    </xf>
    <xf numFmtId="173" fontId="34" fillId="0" borderId="2" xfId="0" applyFont="1" applyBorder="1" applyAlignment="1">
      <alignment horizontal="center" vertical="center" wrapText="1"/>
    </xf>
    <xf numFmtId="173" fontId="34" fillId="0" borderId="3" xfId="0" applyFont="1" applyBorder="1" applyAlignment="1">
      <alignment horizontal="center" vertical="center" wrapText="1"/>
    </xf>
    <xf numFmtId="173" fontId="34" fillId="0" borderId="4" xfId="0" applyFont="1" applyBorder="1" applyAlignment="1">
      <alignment horizontal="center" vertical="center" wrapText="1"/>
    </xf>
    <xf numFmtId="173" fontId="34" fillId="0" borderId="7" xfId="0" applyFont="1" applyBorder="1" applyAlignment="1">
      <alignment horizontal="center" vertical="center" wrapText="1"/>
    </xf>
    <xf numFmtId="173" fontId="34" fillId="0" borderId="8" xfId="0" applyFont="1" applyBorder="1" applyAlignment="1">
      <alignment horizontal="center" vertical="center" wrapText="1"/>
    </xf>
    <xf numFmtId="173" fontId="34" fillId="0" borderId="6" xfId="0" applyFont="1" applyBorder="1" applyAlignment="1">
      <alignment horizontal="center" vertical="center" wrapText="1"/>
    </xf>
    <xf numFmtId="173" fontId="45" fillId="0" borderId="7" xfId="0" applyFont="1" applyBorder="1" applyAlignment="1">
      <alignment horizontal="center" vertical="center" wrapText="1"/>
    </xf>
    <xf numFmtId="173" fontId="45" fillId="0" borderId="8" xfId="0" applyFont="1" applyBorder="1" applyAlignment="1">
      <alignment horizontal="center" vertical="center" wrapText="1"/>
    </xf>
    <xf numFmtId="173" fontId="45" fillId="0" borderId="6" xfId="0" applyFont="1" applyBorder="1" applyAlignment="1">
      <alignment horizontal="center" vertical="center" wrapText="1"/>
    </xf>
    <xf numFmtId="4" fontId="26" fillId="0" borderId="7" xfId="70" applyNumberFormat="1" applyFont="1" applyBorder="1" applyAlignment="1">
      <alignment horizontal="center" vertical="center" wrapText="1"/>
    </xf>
    <xf numFmtId="4" fontId="26" fillId="0" borderId="6" xfId="70" applyNumberFormat="1" applyFont="1" applyBorder="1" applyAlignment="1">
      <alignment horizontal="center" vertical="center" wrapText="1"/>
    </xf>
    <xf numFmtId="173" fontId="8" fillId="0" borderId="1" xfId="0" applyFont="1" applyBorder="1" applyAlignment="1">
      <alignment horizontal="center" vertical="center" wrapText="1"/>
    </xf>
    <xf numFmtId="173" fontId="40" fillId="0" borderId="11" xfId="8" applyFont="1" applyBorder="1" applyAlignment="1">
      <alignment horizontal="center" vertical="center" wrapText="1"/>
    </xf>
    <xf numFmtId="173" fontId="40" fillId="0" borderId="7" xfId="0" applyFont="1" applyBorder="1" applyAlignment="1">
      <alignment horizontal="center" vertical="center" wrapText="1"/>
    </xf>
    <xf numFmtId="173" fontId="40" fillId="0" borderId="8" xfId="0" applyFont="1" applyBorder="1" applyAlignment="1">
      <alignment horizontal="center" vertical="center" wrapText="1"/>
    </xf>
    <xf numFmtId="173" fontId="40" fillId="0" borderId="1" xfId="0" applyFont="1" applyBorder="1" applyAlignment="1">
      <alignment horizontal="center" vertical="center" wrapText="1"/>
    </xf>
    <xf numFmtId="173" fontId="25" fillId="0" borderId="11" xfId="8" applyFont="1" applyBorder="1" applyAlignment="1">
      <alignment horizontal="center" vertical="center" wrapText="1"/>
    </xf>
    <xf numFmtId="173" fontId="25" fillId="0" borderId="12" xfId="8" applyFont="1" applyBorder="1" applyAlignment="1">
      <alignment horizontal="center" vertical="center" wrapText="1"/>
    </xf>
    <xf numFmtId="173" fontId="25" fillId="0" borderId="16" xfId="8" applyFont="1" applyBorder="1" applyAlignment="1">
      <alignment horizontal="center" vertical="center" wrapText="1"/>
    </xf>
    <xf numFmtId="173" fontId="25" fillId="0" borderId="18" xfId="8" applyFont="1" applyBorder="1" applyAlignment="1">
      <alignment horizontal="center" vertical="center" wrapText="1"/>
    </xf>
    <xf numFmtId="2" fontId="46" fillId="0" borderId="11" xfId="35" applyNumberFormat="1" applyFont="1" applyBorder="1" applyAlignment="1">
      <alignment horizontal="center" vertical="center" wrapText="1"/>
    </xf>
    <xf numFmtId="173" fontId="36" fillId="0" borderId="14" xfId="8" applyFont="1" applyBorder="1" applyAlignment="1">
      <alignment horizontal="center" vertical="center" wrapText="1"/>
    </xf>
    <xf numFmtId="173" fontId="36" fillId="0" borderId="11" xfId="8" applyFont="1" applyBorder="1" applyAlignment="1">
      <alignment horizontal="center" vertical="center" wrapText="1"/>
    </xf>
    <xf numFmtId="173" fontId="36" fillId="0" borderId="15" xfId="8" applyFont="1" applyBorder="1" applyAlignment="1">
      <alignment horizontal="center" vertical="center" wrapText="1"/>
    </xf>
    <xf numFmtId="173" fontId="36" fillId="0" borderId="17" xfId="8" applyFont="1" applyBorder="1" applyAlignment="1">
      <alignment horizontal="center" vertical="center" wrapText="1"/>
    </xf>
    <xf numFmtId="173" fontId="37" fillId="0" borderId="0" xfId="8" applyFont="1" applyAlignment="1">
      <alignment horizontal="center" vertical="center" wrapText="1"/>
    </xf>
    <xf numFmtId="173" fontId="37" fillId="0" borderId="0" xfId="8" applyFont="1" applyAlignment="1">
      <alignment horizontal="center" vertical="center"/>
    </xf>
    <xf numFmtId="173" fontId="36" fillId="0" borderId="19" xfId="8" applyFont="1" applyBorder="1" applyAlignment="1">
      <alignment horizontal="center" vertical="center" wrapText="1"/>
    </xf>
    <xf numFmtId="173" fontId="42" fillId="0" borderId="13" xfId="8" applyFont="1" applyBorder="1" applyAlignment="1">
      <alignment horizontal="center" vertical="center" wrapText="1"/>
    </xf>
    <xf numFmtId="4" fontId="49" fillId="0" borderId="7" xfId="70" applyNumberFormat="1" applyFont="1" applyBorder="1" applyAlignment="1">
      <alignment horizontal="center" vertical="center" wrapText="1"/>
    </xf>
    <xf numFmtId="4" fontId="49" fillId="0" borderId="6" xfId="70" applyNumberFormat="1" applyFont="1" applyBorder="1" applyAlignment="1">
      <alignment horizontal="center" vertical="center" wrapText="1"/>
    </xf>
    <xf numFmtId="173" fontId="36" fillId="0" borderId="1" xfId="8" applyFont="1" applyBorder="1" applyAlignment="1">
      <alignment horizontal="center" vertical="center" wrapText="1"/>
    </xf>
    <xf numFmtId="173" fontId="36" fillId="0" borderId="13" xfId="8" applyFont="1" applyBorder="1" applyAlignment="1">
      <alignment horizontal="center" vertical="center" wrapText="1"/>
    </xf>
    <xf numFmtId="4" fontId="25" fillId="0" borderId="20" xfId="8" applyNumberFormat="1" applyFont="1" applyBorder="1" applyAlignment="1">
      <alignment horizontal="center" vertical="center" wrapText="1"/>
    </xf>
    <xf numFmtId="173" fontId="25" fillId="0" borderId="20" xfId="8" applyFont="1" applyBorder="1" applyAlignment="1">
      <alignment horizontal="center" vertical="center" wrapText="1"/>
    </xf>
    <xf numFmtId="173" fontId="56" fillId="0" borderId="21" xfId="8" applyFont="1" applyBorder="1" applyAlignment="1">
      <alignment horizontal="center" vertical="center" wrapText="1"/>
    </xf>
    <xf numFmtId="173" fontId="42" fillId="0" borderId="1" xfId="8" applyFont="1" applyBorder="1" applyAlignment="1">
      <alignment horizontal="center" vertical="center" wrapText="1"/>
    </xf>
    <xf numFmtId="173" fontId="25" fillId="0" borderId="0" xfId="8" applyFont="1" applyAlignment="1">
      <alignment horizontal="center" vertical="center" wrapText="1"/>
    </xf>
    <xf numFmtId="173" fontId="56" fillId="0" borderId="1" xfId="8" applyFont="1" applyBorder="1" applyAlignment="1">
      <alignment horizontal="center" vertical="center" wrapText="1"/>
    </xf>
    <xf numFmtId="173" fontId="25" fillId="0" borderId="0" xfId="8" applyFont="1" applyAlignment="1">
      <alignment horizontal="left" vertical="center" wrapText="1"/>
    </xf>
    <xf numFmtId="173" fontId="42" fillId="6" borderId="22" xfId="0" applyFont="1" applyFill="1" applyBorder="1" applyAlignment="1">
      <alignment horizontal="center" vertical="center" wrapText="1"/>
    </xf>
    <xf numFmtId="173" fontId="42" fillId="6" borderId="10" xfId="0" applyFont="1" applyFill="1" applyBorder="1" applyAlignment="1">
      <alignment horizontal="center" vertical="center" wrapText="1"/>
    </xf>
    <xf numFmtId="173" fontId="13" fillId="0" borderId="0" xfId="0" applyFont="1" applyAlignment="1">
      <alignment horizontal="right" vertical="center" wrapText="1"/>
    </xf>
    <xf numFmtId="173" fontId="13" fillId="0" borderId="1" xfId="0" applyFont="1" applyBorder="1" applyAlignment="1">
      <alignment horizontal="center" vertical="center"/>
    </xf>
    <xf numFmtId="173" fontId="14" fillId="0" borderId="0" xfId="0" applyFont="1" applyAlignment="1">
      <alignment horizontal="center" vertical="top" wrapText="1"/>
    </xf>
    <xf numFmtId="173" fontId="21" fillId="0" borderId="1" xfId="0" applyFont="1" applyBorder="1" applyAlignment="1">
      <alignment horizontal="center" vertical="center" wrapText="1"/>
    </xf>
    <xf numFmtId="173" fontId="16" fillId="0" borderId="1" xfId="0" applyFont="1" applyBorder="1" applyAlignment="1">
      <alignment horizontal="center" vertical="top" wrapText="1"/>
    </xf>
    <xf numFmtId="173" fontId="16" fillId="0" borderId="1" xfId="0" applyFont="1" applyBorder="1" applyAlignment="1">
      <alignment horizontal="center" vertical="center" wrapText="1"/>
    </xf>
    <xf numFmtId="173" fontId="7" fillId="0" borderId="0" xfId="0" applyFont="1" applyAlignment="1">
      <alignment horizontal="center" wrapText="1"/>
    </xf>
    <xf numFmtId="173" fontId="16" fillId="0" borderId="0" xfId="0" applyFont="1" applyAlignment="1">
      <alignment horizontal="center" vertical="center"/>
    </xf>
    <xf numFmtId="4" fontId="17" fillId="0" borderId="1" xfId="2" applyNumberFormat="1" applyFont="1" applyFill="1" applyBorder="1" applyAlignment="1">
      <alignment horizontal="left" vertical="center" wrapText="1"/>
    </xf>
    <xf numFmtId="4" fontId="17" fillId="0" borderId="1" xfId="2" applyNumberFormat="1" applyFont="1" applyFill="1" applyBorder="1" applyAlignment="1">
      <alignment horizontal="left" vertical="top" wrapText="1"/>
    </xf>
    <xf numFmtId="4" fontId="17" fillId="0" borderId="8" xfId="2" applyNumberFormat="1" applyFont="1" applyFill="1" applyBorder="1" applyAlignment="1">
      <alignment horizontal="left" vertical="top" wrapText="1"/>
    </xf>
    <xf numFmtId="4" fontId="17" fillId="0" borderId="6" xfId="2" applyNumberFormat="1" applyFont="1" applyFill="1" applyBorder="1" applyAlignment="1">
      <alignment horizontal="left" vertical="top" wrapText="1"/>
    </xf>
  </cellXfs>
  <cellStyles count="269">
    <cellStyle name="Excel Built-in Normal" xfId="4"/>
    <cellStyle name="Excel Built-in Normal 1" xfId="8"/>
    <cellStyle name="Excel Built-in Normal 1 2" xfId="78"/>
    <cellStyle name="Excel Built-in Normal 1 3" xfId="79"/>
    <cellStyle name="Excel Built-in Normal 1 4" xfId="80"/>
    <cellStyle name="Excel Built-in Normal 1 5" xfId="81"/>
    <cellStyle name="Excel Built-in Normal 10" xfId="9"/>
    <cellStyle name="Excel Built-in Normal 10 2" xfId="82"/>
    <cellStyle name="Excel Built-in Normal 10 3" xfId="83"/>
    <cellStyle name="Excel Built-in Normal 11" xfId="10"/>
    <cellStyle name="Excel Built-in Normal 11 2" xfId="84"/>
    <cellStyle name="Excel Built-in Normal 11 3" xfId="85"/>
    <cellStyle name="Excel Built-in Normal 12" xfId="11"/>
    <cellStyle name="Excel Built-in Normal 12 2" xfId="86"/>
    <cellStyle name="Excel Built-in Normal 12 3" xfId="87"/>
    <cellStyle name="Excel Built-in Normal 13" xfId="12"/>
    <cellStyle name="Excel Built-in Normal 13 2" xfId="88"/>
    <cellStyle name="Excel Built-in Normal 13 3" xfId="89"/>
    <cellStyle name="Excel Built-in Normal 14" xfId="13"/>
    <cellStyle name="Excel Built-in Normal 14 2" xfId="90"/>
    <cellStyle name="Excel Built-in Normal 14 3" xfId="91"/>
    <cellStyle name="Excel Built-in Normal 15" xfId="14"/>
    <cellStyle name="Excel Built-in Normal 15 2" xfId="92"/>
    <cellStyle name="Excel Built-in Normal 15 3" xfId="93"/>
    <cellStyle name="Excel Built-in Normal 16" xfId="15"/>
    <cellStyle name="Excel Built-in Normal 16 2" xfId="94"/>
    <cellStyle name="Excel Built-in Normal 16 3" xfId="95"/>
    <cellStyle name="Excel Built-in Normal 17" xfId="16"/>
    <cellStyle name="Excel Built-in Normal 17 2" xfId="96"/>
    <cellStyle name="Excel Built-in Normal 17 3" xfId="97"/>
    <cellStyle name="Excel Built-in Normal 18" xfId="17"/>
    <cellStyle name="Excel Built-in Normal 18 2" xfId="98"/>
    <cellStyle name="Excel Built-in Normal 18 3" xfId="99"/>
    <cellStyle name="Excel Built-in Normal 19" xfId="18"/>
    <cellStyle name="Excel Built-in Normal 19 2" xfId="100"/>
    <cellStyle name="Excel Built-in Normal 19 3" xfId="101"/>
    <cellStyle name="Excel Built-in Normal 2" xfId="19"/>
    <cellStyle name="Excel Built-in Normal 2 2" xfId="102"/>
    <cellStyle name="Excel Built-in Normal 2 3" xfId="103"/>
    <cellStyle name="Excel Built-in Normal 20" xfId="20"/>
    <cellStyle name="Excel Built-in Normal 20 2" xfId="104"/>
    <cellStyle name="Excel Built-in Normal 20 3" xfId="105"/>
    <cellStyle name="Excel Built-in Normal 21" xfId="21"/>
    <cellStyle name="Excel Built-in Normal 21 2" xfId="106"/>
    <cellStyle name="Excel Built-in Normal 21 3" xfId="107"/>
    <cellStyle name="Excel Built-in Normal 22" xfId="22"/>
    <cellStyle name="Excel Built-in Normal 22 2" xfId="108"/>
    <cellStyle name="Excel Built-in Normal 22 3" xfId="109"/>
    <cellStyle name="Excel Built-in Normal 23" xfId="23"/>
    <cellStyle name="Excel Built-in Normal 23 2" xfId="110"/>
    <cellStyle name="Excel Built-in Normal 23 3" xfId="111"/>
    <cellStyle name="Excel Built-in Normal 24" xfId="24"/>
    <cellStyle name="Excel Built-in Normal 24 2" xfId="112"/>
    <cellStyle name="Excel Built-in Normal 24 3" xfId="113"/>
    <cellStyle name="Excel Built-in Normal 25" xfId="25"/>
    <cellStyle name="Excel Built-in Normal 25 2" xfId="114"/>
    <cellStyle name="Excel Built-in Normal 25 3" xfId="115"/>
    <cellStyle name="Excel Built-in Normal 26" xfId="26"/>
    <cellStyle name="Excel Built-in Normal 26 2" xfId="116"/>
    <cellStyle name="Excel Built-in Normal 26 3" xfId="117"/>
    <cellStyle name="Excel Built-in Normal 27" xfId="118"/>
    <cellStyle name="Excel Built-in Normal 28" xfId="119"/>
    <cellStyle name="Excel Built-in Normal 3" xfId="27"/>
    <cellStyle name="Excel Built-in Normal 3 2" xfId="120"/>
    <cellStyle name="Excel Built-in Normal 3 3" xfId="121"/>
    <cellStyle name="Excel Built-in Normal 4" xfId="28"/>
    <cellStyle name="Excel Built-in Normal 4 2" xfId="122"/>
    <cellStyle name="Excel Built-in Normal 4 3" xfId="123"/>
    <cellStyle name="Excel Built-in Normal 5" xfId="29"/>
    <cellStyle name="Excel Built-in Normal 5 2" xfId="124"/>
    <cellStyle name="Excel Built-in Normal 5 3" xfId="125"/>
    <cellStyle name="Excel Built-in Normal 6" xfId="30"/>
    <cellStyle name="Excel Built-in Normal 6 2" xfId="126"/>
    <cellStyle name="Excel Built-in Normal 6 3" xfId="127"/>
    <cellStyle name="Excel Built-in Normal 7" xfId="31"/>
    <cellStyle name="Excel Built-in Normal 7 2" xfId="128"/>
    <cellStyle name="Excel Built-in Normal 7 3" xfId="129"/>
    <cellStyle name="Excel Built-in Normal 8" xfId="32"/>
    <cellStyle name="Excel Built-in Normal 8 2" xfId="130"/>
    <cellStyle name="Excel Built-in Normal 8 3" xfId="131"/>
    <cellStyle name="Excel Built-in Normal 9" xfId="33"/>
    <cellStyle name="Excel Built-in Normal 9 2" xfId="132"/>
    <cellStyle name="Excel Built-in Normal 9 3" xfId="133"/>
    <cellStyle name="Excel Built-in Normal_Анализ по 223" xfId="34"/>
    <cellStyle name="Excel Built-in Percent" xfId="134"/>
    <cellStyle name="Гиперссылка" xfId="268" builtinId="8"/>
    <cellStyle name="Обычный" xfId="0" builtinId="0"/>
    <cellStyle name="Обычный 10" xfId="135"/>
    <cellStyle name="Обычный 11" xfId="136"/>
    <cellStyle name="Обычный 12" xfId="137"/>
    <cellStyle name="Обычный 13" xfId="138"/>
    <cellStyle name="Обычный 14" xfId="139"/>
    <cellStyle name="Обычный 15" xfId="140"/>
    <cellStyle name="Обычный 16" xfId="141"/>
    <cellStyle name="Обычный 17" xfId="142"/>
    <cellStyle name="Обычный 18" xfId="143"/>
    <cellStyle name="Обычный 19" xfId="144"/>
    <cellStyle name="Обычный 2" xfId="1"/>
    <cellStyle name="Обычный 2 1" xfId="35"/>
    <cellStyle name="Обычный 2 1 2" xfId="145"/>
    <cellStyle name="Обычный 2 1 3" xfId="146"/>
    <cellStyle name="Обычный 2 1 4" xfId="147"/>
    <cellStyle name="Обычный 2 1 5" xfId="148"/>
    <cellStyle name="Обычный 2 10" xfId="36"/>
    <cellStyle name="Обычный 2 10 2" xfId="149"/>
    <cellStyle name="Обычный 2 10 3" xfId="150"/>
    <cellStyle name="Обычный 2 11" xfId="37"/>
    <cellStyle name="Обычный 2 11 2" xfId="151"/>
    <cellStyle name="Обычный 2 11 3" xfId="152"/>
    <cellStyle name="Обычный 2 12" xfId="38"/>
    <cellStyle name="Обычный 2 12 2" xfId="153"/>
    <cellStyle name="Обычный 2 12 3" xfId="154"/>
    <cellStyle name="Обычный 2 13" xfId="39"/>
    <cellStyle name="Обычный 2 13 2" xfId="155"/>
    <cellStyle name="Обычный 2 13 3" xfId="156"/>
    <cellStyle name="Обычный 2 14" xfId="40"/>
    <cellStyle name="Обычный 2 14 2" xfId="157"/>
    <cellStyle name="Обычный 2 14 3" xfId="158"/>
    <cellStyle name="Обычный 2 15" xfId="41"/>
    <cellStyle name="Обычный 2 15 2" xfId="159"/>
    <cellStyle name="Обычный 2 15 3" xfId="160"/>
    <cellStyle name="Обычный 2 16" xfId="42"/>
    <cellStyle name="Обычный 2 16 2" xfId="161"/>
    <cellStyle name="Обычный 2 16 3" xfId="162"/>
    <cellStyle name="Обычный 2 17" xfId="43"/>
    <cellStyle name="Обычный 2 17 2" xfId="163"/>
    <cellStyle name="Обычный 2 17 3" xfId="164"/>
    <cellStyle name="Обычный 2 18" xfId="44"/>
    <cellStyle name="Обычный 2 18 2" xfId="165"/>
    <cellStyle name="Обычный 2 18 3" xfId="166"/>
    <cellStyle name="Обычный 2 19" xfId="45"/>
    <cellStyle name="Обычный 2 19 2" xfId="167"/>
    <cellStyle name="Обычный 2 19 3" xfId="168"/>
    <cellStyle name="Обычный 2 2" xfId="2"/>
    <cellStyle name="Обычный 2 2 2" xfId="7"/>
    <cellStyle name="Обычный 2 2 2 2" xfId="169"/>
    <cellStyle name="Обычный 2 2 2 3" xfId="170"/>
    <cellStyle name="Обычный 2 2 3" xfId="171"/>
    <cellStyle name="Обычный 2 2 4" xfId="172"/>
    <cellStyle name="Обычный 2 2_Анализ по 223" xfId="46"/>
    <cellStyle name="Обычный 2 20" xfId="47"/>
    <cellStyle name="Обычный 2 20 2" xfId="173"/>
    <cellStyle name="Обычный 2 20 3" xfId="174"/>
    <cellStyle name="Обычный 2 21" xfId="48"/>
    <cellStyle name="Обычный 2 21 2" xfId="175"/>
    <cellStyle name="Обычный 2 21 3" xfId="176"/>
    <cellStyle name="Обычный 2 22" xfId="49"/>
    <cellStyle name="Обычный 2 22 2" xfId="177"/>
    <cellStyle name="Обычный 2 22 3" xfId="178"/>
    <cellStyle name="Обычный 2 23" xfId="50"/>
    <cellStyle name="Обычный 2 23 2" xfId="179"/>
    <cellStyle name="Обычный 2 23 3" xfId="180"/>
    <cellStyle name="Обычный 2 24" xfId="51"/>
    <cellStyle name="Обычный 2 24 2" xfId="181"/>
    <cellStyle name="Обычный 2 24 3" xfId="182"/>
    <cellStyle name="Обычный 2 25" xfId="52"/>
    <cellStyle name="Обычный 2 25 2" xfId="183"/>
    <cellStyle name="Обычный 2 25 3" xfId="184"/>
    <cellStyle name="Обычный 2 26" xfId="53"/>
    <cellStyle name="Обычный 2 26 2" xfId="185"/>
    <cellStyle name="Обычный 2 26 3" xfId="186"/>
    <cellStyle name="Обычный 2 27" xfId="54"/>
    <cellStyle name="Обычный 2 27 2" xfId="187"/>
    <cellStyle name="Обычный 2 27 3" xfId="188"/>
    <cellStyle name="Обычный 2 27 4" xfId="189"/>
    <cellStyle name="Обычный 2 28" xfId="71"/>
    <cellStyle name="Обычный 2 28 2" xfId="190"/>
    <cellStyle name="Обычный 2 28 3" xfId="191"/>
    <cellStyle name="Обычный 2 28 4" xfId="192"/>
    <cellStyle name="Обычный 2 29" xfId="193"/>
    <cellStyle name="Обычный 2 29 2" xfId="194"/>
    <cellStyle name="Обычный 2 3" xfId="55"/>
    <cellStyle name="Обычный 2 3 2" xfId="72"/>
    <cellStyle name="Обычный 2 3 2 2" xfId="195"/>
    <cellStyle name="Обычный 2 3 2 3" xfId="196"/>
    <cellStyle name="Обычный 2 3 3" xfId="197"/>
    <cellStyle name="Обычный 2 3 4" xfId="198"/>
    <cellStyle name="Обычный 2 30" xfId="199"/>
    <cellStyle name="Обычный 2 30 2" xfId="200"/>
    <cellStyle name="Обычный 2 31" xfId="201"/>
    <cellStyle name="Обычный 2 31 2" xfId="202"/>
    <cellStyle name="Обычный 2 32" xfId="203"/>
    <cellStyle name="Обычный 2 32 2" xfId="204"/>
    <cellStyle name="Обычный 2 33" xfId="205"/>
    <cellStyle name="Обычный 2 33 2" xfId="206"/>
    <cellStyle name="Обычный 2 34" xfId="207"/>
    <cellStyle name="Обычный 2 34 2" xfId="208"/>
    <cellStyle name="Обычный 2 35" xfId="209"/>
    <cellStyle name="Обычный 2 35 2" xfId="210"/>
    <cellStyle name="Обычный 2 36" xfId="211"/>
    <cellStyle name="Обычный 2 36 2" xfId="212"/>
    <cellStyle name="Обычный 2 37" xfId="213"/>
    <cellStyle name="Обычный 2 37 2" xfId="214"/>
    <cellStyle name="Обычный 2 38" xfId="215"/>
    <cellStyle name="Обычный 2 38 2" xfId="216"/>
    <cellStyle name="Обычный 2 39" xfId="217"/>
    <cellStyle name="Обычный 2 39 2" xfId="218"/>
    <cellStyle name="Обычный 2 4" xfId="6"/>
    <cellStyle name="Обычный 2 4 2" xfId="219"/>
    <cellStyle name="Обычный 2 4 3" xfId="220"/>
    <cellStyle name="Обычный 2 40" xfId="221"/>
    <cellStyle name="Обычный 2 40 2" xfId="222"/>
    <cellStyle name="Обычный 2 41" xfId="223"/>
    <cellStyle name="Обычный 2 41 2" xfId="224"/>
    <cellStyle name="Обычный 2 42" xfId="225"/>
    <cellStyle name="Обычный 2 43" xfId="226"/>
    <cellStyle name="Обычный 2 5" xfId="56"/>
    <cellStyle name="Обычный 2 5 2" xfId="227"/>
    <cellStyle name="Обычный 2 5 3" xfId="228"/>
    <cellStyle name="Обычный 2 6" xfId="57"/>
    <cellStyle name="Обычный 2 6 2" xfId="229"/>
    <cellStyle name="Обычный 2 6 3" xfId="230"/>
    <cellStyle name="Обычный 2 7" xfId="58"/>
    <cellStyle name="Обычный 2 7 2" xfId="231"/>
    <cellStyle name="Обычный 2 7 3" xfId="232"/>
    <cellStyle name="Обычный 2 8" xfId="59"/>
    <cellStyle name="Обычный 2 8 2" xfId="233"/>
    <cellStyle name="Обычный 2 8 3" xfId="234"/>
    <cellStyle name="Обычный 2 9" xfId="60"/>
    <cellStyle name="Обычный 2 9 2" xfId="235"/>
    <cellStyle name="Обычный 2 9 3" xfId="236"/>
    <cellStyle name="Обычный 20" xfId="237"/>
    <cellStyle name="Обычный 21" xfId="238"/>
    <cellStyle name="Обычный 22" xfId="239"/>
    <cellStyle name="Обычный 23" xfId="240"/>
    <cellStyle name="Обычный 3" xfId="3"/>
    <cellStyle name="Обычный 3 2" xfId="61"/>
    <cellStyle name="Обычный 3 2 2" xfId="241"/>
    <cellStyle name="Обычный 3 2 3" xfId="242"/>
    <cellStyle name="Обычный 3 3" xfId="70"/>
    <cellStyle name="Обычный 3 3 2" xfId="243"/>
    <cellStyle name="Обычный 3 3 3" xfId="244"/>
    <cellStyle name="Обычный 3 3 4" xfId="245"/>
    <cellStyle name="Обычный 3 3 4 2" xfId="267"/>
    <cellStyle name="Обычный 3 3 5" xfId="246"/>
    <cellStyle name="Обычный 3 4" xfId="247"/>
    <cellStyle name="Обычный 3 5" xfId="248"/>
    <cellStyle name="Обычный 4" xfId="5"/>
    <cellStyle name="Обычный 4 2" xfId="62"/>
    <cellStyle name="Обычный 4 2 2" xfId="249"/>
    <cellStyle name="Обычный 4 2 3" xfId="250"/>
    <cellStyle name="Обычный 4 3" xfId="251"/>
    <cellStyle name="Обычный 4 4" xfId="252"/>
    <cellStyle name="Обычный 5" xfId="63"/>
    <cellStyle name="Обычный 5 2" xfId="253"/>
    <cellStyle name="Обычный 5 3" xfId="254"/>
    <cellStyle name="Обычный 6" xfId="64"/>
    <cellStyle name="Обычный 6 2" xfId="255"/>
    <cellStyle name="Обычный 6 3" xfId="256"/>
    <cellStyle name="Обычный 7" xfId="73"/>
    <cellStyle name="Обычный 7 2" xfId="257"/>
    <cellStyle name="Обычный 7 3" xfId="258"/>
    <cellStyle name="Обычный 8" xfId="74"/>
    <cellStyle name="Обычный 8 2" xfId="259"/>
    <cellStyle name="Обычный 8 3" xfId="260"/>
    <cellStyle name="Обычный 8 4" xfId="261"/>
    <cellStyle name="Обычный 9" xfId="262"/>
    <cellStyle name="Обычный 9 2" xfId="263"/>
    <cellStyle name="Процентный 2" xfId="65"/>
    <cellStyle name="Финансовый" xfId="77" builtinId="3"/>
    <cellStyle name="Финансовый 2" xfId="66"/>
    <cellStyle name="Финансовый 2 2" xfId="264"/>
    <cellStyle name="Финансовый 3" xfId="67"/>
    <cellStyle name="Финансовый 4" xfId="68"/>
    <cellStyle name="Финансовый 5" xfId="69"/>
    <cellStyle name="Финансовый 6" xfId="75"/>
    <cellStyle name="Финансовый 7" xfId="76"/>
    <cellStyle name="Финансовый 8" xfId="265"/>
    <cellStyle name="Финансовый 9" xfId="266"/>
  </cellStyles>
  <dxfs count="0"/>
  <tableStyles count="0" defaultTableStyle="TableStyleMedium9" defaultPivotStyle="PivotStyleLight16"/>
  <colors>
    <mruColors>
      <color rgb="FF96F4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kf\&#1082;&#1086;&#1084;&#1080;&#1090;&#1077;&#1090;%20&#1092;&#1080;&#1085;&#1072;&#1085;&#1089;&#1086;&#1074;\&#1082;&#1086;&#1084;&#1080;&#1090;&#1077;&#1090;%20&#1092;&#1080;&#1085;&#1072;&#1085;&#1089;&#1086;&#1074;\&#1086;&#1090;&#1087;&#1088;&#1072;&#1074;&#1082;&#1072;%20&#1101;&#1083;%20&#1087;&#1086;&#1095;&#1090;&#1099;\&#1042;&#1061;&#1054;&#1044;&#1071;&#1065;&#1048;&#1045;%20&#1055;&#1048;&#1057;&#1068;&#1052;&#1040;\2017\09-&#1057;&#1077;&#1085;&#1090;&#1103;&#1073;&#1088;&#1100;%202017\11.09.2017\&#1057;&#1082;&#1072;&#1079;&#1082;&#1072;\&#1044;&#1054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kf\&#1082;&#1086;&#1084;&#1080;&#1090;&#1077;&#1090;%20&#1092;&#1080;&#1085;&#1072;&#1085;&#1089;&#1086;&#1074;\&#1082;&#1086;&#1084;&#1080;&#1090;&#1077;&#1090;%20&#1092;&#1080;&#1085;&#1072;&#1085;&#1089;&#1086;&#1074;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oiseevaON\Application%20Data\Microsoft\Excel\&#1050;&#1059;&#1051;&#1068;&#1058;&#1059;&#1056;&#1040;\&#1091;&#1095;&#1088;&#1077;&#1078;&#1076;&#1077;&#1085;&#1080;&#1103;%20&#1082;&#1091;&#1083;&#1100;&#1090;&#1091;&#1088;&#1099;%20&#1085;&#1072;%202015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складка"/>
      <sheetName val="ЦРР мест бюдж"/>
      <sheetName val="ЮГОРКА мест бюдж"/>
      <sheetName val="СКАЗКА мест бюдж"/>
      <sheetName val="РЯБИНУШКА мест бюдж"/>
      <sheetName val="СОЛНЫШКО мест бюдж"/>
      <sheetName val="ДК ОКТЯБРЬ"/>
      <sheetName val="ДЦ ЭТВИТ"/>
      <sheetName val="БИБЛИОТЕКА"/>
      <sheetName val="МУЗЕЙ"/>
      <sheetName val="ДЮСШ"/>
      <sheetName val="ДМШ"/>
      <sheetName val="ЦРТДЮ"/>
      <sheetName val="ЗВЕЗДНЫЙ"/>
      <sheetName val="КП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этвит"/>
      <sheetName val="библиотека"/>
      <sheetName val="музей"/>
    </sheetNames>
    <sheetDataSet>
      <sheetData sheetId="0" refreshError="1"/>
      <sheetData sheetId="1" refreshError="1"/>
      <sheetData sheetId="2" refreshError="1"/>
      <sheetData sheetId="3">
        <row r="5">
          <cell r="A5" t="str">
            <v>КАТЕГОРИЯ РАБОТНИКОВ</v>
          </cell>
          <cell r="B5" t="str">
            <v>НАИМЕНОВАНИЕ ДОЛЖНОСТИ</v>
          </cell>
          <cell r="C5" t="str">
            <v>ЧИСЛЕННОСТЬ</v>
          </cell>
          <cell r="G5" t="str">
            <v>ОКЛАД</v>
          </cell>
          <cell r="H5" t="str">
            <v>КОМПЕНСАЦИОННЫЕ ВЫПЛАТЫ</v>
          </cell>
          <cell r="J5" t="str">
            <v>РАЙОННЫЙ КОЭФФИЦИЕНТ</v>
          </cell>
          <cell r="L5" t="str">
            <v>СЕВЕРНАЯ НАДБАВКА</v>
          </cell>
          <cell r="N5" t="str">
            <v>ИТОГО ФОТ В МЕСЯЦ</v>
          </cell>
          <cell r="O5" t="str">
            <v>ИТОГО ФОТ В ГОД</v>
          </cell>
          <cell r="P5" t="str">
            <v>СТИМУЛИРУЮЩИЕ ВЫПЛАТЫ</v>
          </cell>
          <cell r="R5" t="str">
            <v>МАТЕРИАЛЬНАЯ ПОМОЩЬ К ОТПУСКУ</v>
          </cell>
          <cell r="T5" t="str">
            <v>ВСЕГО РАСХОДОВ НА ОПЛАТУ ТРУДА</v>
          </cell>
          <cell r="U5" t="str">
            <v>Начисление на оплату труда 30,2%</v>
          </cell>
          <cell r="V5" t="str">
            <v>ВСЕГО</v>
          </cell>
        </row>
        <row r="6">
          <cell r="C6" t="str">
            <v>Штатная</v>
          </cell>
          <cell r="D6" t="str">
            <v xml:space="preserve">Фактически занято </v>
          </cell>
          <cell r="E6" t="str">
            <v>Физические лица</v>
          </cell>
          <cell r="F6" t="str">
            <v>Среднесписочная</v>
          </cell>
        </row>
        <row r="7">
          <cell r="H7" t="str">
            <v>% (средний)</v>
          </cell>
          <cell r="I7" t="str">
            <v>сумма</v>
          </cell>
          <cell r="J7" t="str">
            <v>%</v>
          </cell>
          <cell r="K7" t="str">
            <v>сумма</v>
          </cell>
          <cell r="L7" t="str">
            <v>%</v>
          </cell>
          <cell r="M7" t="str">
            <v>сумма</v>
          </cell>
          <cell r="P7" t="str">
            <v>%</v>
          </cell>
          <cell r="Q7" t="str">
            <v>сумма</v>
          </cell>
          <cell r="R7" t="str">
            <v>размер</v>
          </cell>
          <cell r="S7" t="str">
            <v>сумма</v>
          </cell>
        </row>
        <row r="8">
          <cell r="A8" t="str">
            <v>За счет средств бюджета</v>
          </cell>
        </row>
        <row r="9">
          <cell r="A9" t="str">
            <v>I. Руководитель</v>
          </cell>
        </row>
        <row r="10">
          <cell r="A10" t="str">
            <v>II. Иной руководящий состав</v>
          </cell>
        </row>
        <row r="14">
          <cell r="A14" t="str">
            <v>III. Специалисты</v>
          </cell>
        </row>
        <row r="22">
          <cell r="A22" t="str">
            <v>IV. Служащие</v>
          </cell>
        </row>
        <row r="29">
          <cell r="A29" t="str">
            <v>За счет средств внебюджетной деятельности</v>
          </cell>
        </row>
        <row r="36">
          <cell r="A36" t="str">
            <v>ВСЕГО ПО УЧРЕЖДЕНИЮ</v>
          </cell>
        </row>
        <row r="39">
          <cell r="A39" t="str">
            <v>Исполнитель: Тыкова Галина Сергеевна</v>
          </cell>
        </row>
        <row r="40">
          <cell r="A40" t="str">
            <v>тел. 7-48-06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41"/>
  <sheetViews>
    <sheetView tabSelected="1" view="pageBreakPreview" zoomScaleNormal="100" zoomScaleSheetLayoutView="100" workbookViewId="0">
      <selection activeCell="P38" sqref="P38"/>
    </sheetView>
  </sheetViews>
  <sheetFormatPr defaultRowHeight="15" x14ac:dyDescent="0.25"/>
  <cols>
    <col min="1" max="2" width="29.42578125" style="1" customWidth="1"/>
    <col min="3" max="3" width="7.5703125" style="10" customWidth="1"/>
    <col min="4" max="4" width="12.28515625" style="10" customWidth="1"/>
    <col min="5" max="5" width="5.140625" style="10" customWidth="1"/>
    <col min="6" max="6" width="9.28515625" style="10" customWidth="1"/>
    <col min="7" max="7" width="5.5703125" style="10" customWidth="1"/>
    <col min="8" max="8" width="8.85546875" style="10" customWidth="1"/>
    <col min="9" max="9" width="14.42578125" style="10" customWidth="1"/>
    <col min="10" max="10" width="11.28515625" style="1" customWidth="1"/>
    <col min="11" max="11" width="12.85546875" style="1" customWidth="1"/>
    <col min="12" max="12" width="13.7109375" style="1" bestFit="1" customWidth="1"/>
    <col min="13" max="13" width="13.140625" style="1" customWidth="1"/>
    <col min="14" max="14" width="15" style="1" customWidth="1"/>
    <col min="15" max="15" width="11.28515625" style="1" customWidth="1"/>
    <col min="16" max="16" width="9.5703125" style="1" customWidth="1"/>
    <col min="17" max="17" width="12.5703125" style="1" customWidth="1"/>
    <col min="18" max="18" width="11.85546875" style="1" customWidth="1"/>
    <col min="19" max="19" width="13.5703125" style="1" customWidth="1"/>
    <col min="20" max="16384" width="9.140625" style="1"/>
  </cols>
  <sheetData>
    <row r="1" spans="1:19" ht="110.25" customHeight="1" x14ac:dyDescent="0.25">
      <c r="L1" s="248" t="s">
        <v>418</v>
      </c>
      <c r="M1" s="248"/>
      <c r="N1" s="248"/>
      <c r="O1" s="248"/>
      <c r="P1" s="248"/>
      <c r="Q1" s="248"/>
      <c r="R1" s="248"/>
      <c r="S1" s="248"/>
    </row>
    <row r="3" spans="1:19" ht="15" customHeight="1" x14ac:dyDescent="0.25">
      <c r="C3" s="1"/>
      <c r="D3" s="1"/>
      <c r="E3" s="1"/>
      <c r="F3" s="1"/>
      <c r="G3" s="1"/>
      <c r="H3" s="1"/>
      <c r="I3" s="1"/>
    </row>
    <row r="4" spans="1:19" ht="41.25" customHeight="1" x14ac:dyDescent="0.25">
      <c r="A4" s="249" t="s">
        <v>378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</row>
    <row r="5" spans="1:19" ht="18.75" x14ac:dyDescent="0.25">
      <c r="A5" s="250" t="s">
        <v>148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</row>
    <row r="6" spans="1:19" ht="15" customHeight="1" x14ac:dyDescent="0.25">
      <c r="A6" s="251" t="s">
        <v>149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</row>
    <row r="7" spans="1:19" ht="15" customHeight="1" x14ac:dyDescent="0.25">
      <c r="C7" s="257" t="s">
        <v>151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</row>
    <row r="8" spans="1:19" ht="15" customHeight="1" x14ac:dyDescent="0.25"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</row>
    <row r="9" spans="1:19" ht="26.25" customHeight="1" x14ac:dyDescent="0.25">
      <c r="A9" s="254" t="s">
        <v>8</v>
      </c>
      <c r="B9" s="256" t="s">
        <v>7</v>
      </c>
      <c r="C9" s="256"/>
      <c r="D9" s="256"/>
      <c r="E9" s="256"/>
      <c r="F9" s="256"/>
      <c r="G9" s="256"/>
      <c r="H9" s="256"/>
      <c r="I9" s="256"/>
      <c r="J9" s="252" t="s">
        <v>152</v>
      </c>
      <c r="K9" s="253"/>
      <c r="L9" s="253"/>
      <c r="M9" s="252" t="s">
        <v>153</v>
      </c>
      <c r="N9" s="253"/>
      <c r="O9" s="253"/>
      <c r="P9" s="256" t="s">
        <v>154</v>
      </c>
      <c r="Q9" s="256"/>
      <c r="R9" s="256"/>
      <c r="S9" s="258" t="s">
        <v>156</v>
      </c>
    </row>
    <row r="10" spans="1:19" s="8" customFormat="1" ht="47.25" customHeight="1" x14ac:dyDescent="0.25">
      <c r="A10" s="255"/>
      <c r="B10" s="230" t="s">
        <v>5</v>
      </c>
      <c r="C10" s="233" t="s">
        <v>0</v>
      </c>
      <c r="D10" s="233" t="s">
        <v>1</v>
      </c>
      <c r="E10" s="233" t="s">
        <v>2</v>
      </c>
      <c r="F10" s="233" t="s">
        <v>3</v>
      </c>
      <c r="G10" s="233" t="s">
        <v>9</v>
      </c>
      <c r="H10" s="233" t="s">
        <v>4</v>
      </c>
      <c r="I10" s="233" t="s">
        <v>38</v>
      </c>
      <c r="J10" s="9" t="s">
        <v>120</v>
      </c>
      <c r="K10" s="9" t="s">
        <v>150</v>
      </c>
      <c r="L10" s="9" t="s">
        <v>13</v>
      </c>
      <c r="M10" s="9" t="s">
        <v>120</v>
      </c>
      <c r="N10" s="9" t="s">
        <v>150</v>
      </c>
      <c r="O10" s="9" t="s">
        <v>13</v>
      </c>
      <c r="P10" s="9" t="s">
        <v>120</v>
      </c>
      <c r="Q10" s="9" t="s">
        <v>150</v>
      </c>
      <c r="R10" s="9" t="s">
        <v>13</v>
      </c>
      <c r="S10" s="258"/>
    </row>
    <row r="11" spans="1:19" s="36" customFormat="1" ht="14.25" customHeight="1" x14ac:dyDescent="0.25">
      <c r="A11" s="229">
        <v>1</v>
      </c>
      <c r="B11" s="229" t="s">
        <v>402</v>
      </c>
      <c r="C11" s="229" t="s">
        <v>403</v>
      </c>
      <c r="D11" s="229" t="s">
        <v>404</v>
      </c>
      <c r="E11" s="229" t="s">
        <v>405</v>
      </c>
      <c r="F11" s="229" t="s">
        <v>406</v>
      </c>
      <c r="G11" s="229" t="s">
        <v>407</v>
      </c>
      <c r="H11" s="229">
        <v>8</v>
      </c>
      <c r="I11" s="229" t="s">
        <v>408</v>
      </c>
      <c r="J11" s="229" t="s">
        <v>284</v>
      </c>
      <c r="K11" s="229" t="s">
        <v>285</v>
      </c>
      <c r="L11" s="35" t="s">
        <v>437</v>
      </c>
      <c r="M11" s="229" t="s">
        <v>438</v>
      </c>
      <c r="N11" s="229" t="s">
        <v>439</v>
      </c>
      <c r="O11" s="35" t="s">
        <v>440</v>
      </c>
      <c r="P11" s="229" t="s">
        <v>441</v>
      </c>
      <c r="Q11" s="229" t="s">
        <v>286</v>
      </c>
      <c r="R11" s="35" t="s">
        <v>442</v>
      </c>
      <c r="S11" s="229" t="s">
        <v>443</v>
      </c>
    </row>
    <row r="12" spans="1:19" ht="15.75" x14ac:dyDescent="0.25">
      <c r="A12" s="28"/>
      <c r="B12" s="28"/>
      <c r="C12" s="32"/>
      <c r="D12" s="33"/>
      <c r="E12" s="17"/>
      <c r="F12" s="17"/>
      <c r="G12" s="17"/>
      <c r="H12" s="17"/>
      <c r="I12" s="17"/>
      <c r="J12" s="18"/>
      <c r="K12" s="18"/>
      <c r="L12" s="19">
        <f>J12*K12</f>
        <v>0</v>
      </c>
      <c r="M12" s="18"/>
      <c r="N12" s="18"/>
      <c r="O12" s="19">
        <f>M12*N12</f>
        <v>0</v>
      </c>
      <c r="P12" s="18"/>
      <c r="Q12" s="18"/>
      <c r="R12" s="19">
        <f>P12*Q12</f>
        <v>0</v>
      </c>
      <c r="S12" s="28"/>
    </row>
    <row r="13" spans="1:19" ht="15.75" x14ac:dyDescent="0.25">
      <c r="A13" s="28"/>
      <c r="B13" s="28"/>
      <c r="C13" s="32"/>
      <c r="D13" s="33"/>
      <c r="E13" s="17"/>
      <c r="F13" s="17"/>
      <c r="G13" s="17"/>
      <c r="H13" s="17"/>
      <c r="I13" s="17"/>
      <c r="J13" s="18"/>
      <c r="K13" s="18"/>
      <c r="L13" s="19">
        <f>J13*K13</f>
        <v>0</v>
      </c>
      <c r="M13" s="18"/>
      <c r="N13" s="18"/>
      <c r="O13" s="19">
        <f>M13*N13</f>
        <v>0</v>
      </c>
      <c r="P13" s="18"/>
      <c r="Q13" s="18"/>
      <c r="R13" s="19">
        <f>P13*Q13</f>
        <v>0</v>
      </c>
      <c r="S13" s="28"/>
    </row>
    <row r="14" spans="1:19" ht="15.75" customHeight="1" x14ac:dyDescent="0.25">
      <c r="A14" s="259" t="s">
        <v>308</v>
      </c>
      <c r="B14" s="260"/>
      <c r="C14" s="260"/>
      <c r="D14" s="260"/>
      <c r="E14" s="260"/>
      <c r="F14" s="260"/>
      <c r="G14" s="260"/>
      <c r="H14" s="260"/>
      <c r="I14" s="17"/>
      <c r="J14" s="18"/>
      <c r="K14" s="18"/>
      <c r="L14" s="37">
        <f>L12+L13</f>
        <v>0</v>
      </c>
      <c r="M14" s="37"/>
      <c r="N14" s="37"/>
      <c r="O14" s="37">
        <f t="shared" ref="O14:R14" si="0">O12+O13</f>
        <v>0</v>
      </c>
      <c r="P14" s="37"/>
      <c r="Q14" s="37"/>
      <c r="R14" s="37">
        <f t="shared" si="0"/>
        <v>0</v>
      </c>
      <c r="S14" s="28"/>
    </row>
    <row r="15" spans="1:19" ht="15.75" x14ac:dyDescent="0.25">
      <c r="A15" s="28"/>
      <c r="B15" s="28"/>
      <c r="C15" s="32"/>
      <c r="D15" s="33"/>
      <c r="E15" s="17"/>
      <c r="F15" s="17"/>
      <c r="G15" s="17"/>
      <c r="H15" s="17"/>
      <c r="I15" s="17"/>
      <c r="J15" s="18"/>
      <c r="K15" s="18"/>
      <c r="L15" s="19">
        <f t="shared" ref="L15:L16" si="1">J15*K15</f>
        <v>0</v>
      </c>
      <c r="M15" s="18"/>
      <c r="N15" s="18"/>
      <c r="O15" s="19">
        <f t="shared" ref="O15:O16" si="2">M15*N15</f>
        <v>0</v>
      </c>
      <c r="P15" s="18"/>
      <c r="Q15" s="18"/>
      <c r="R15" s="19">
        <f t="shared" ref="R15:R16" si="3">P15*Q15</f>
        <v>0</v>
      </c>
      <c r="S15" s="28"/>
    </row>
    <row r="16" spans="1:19" ht="15.75" x14ac:dyDescent="0.25">
      <c r="A16" s="28"/>
      <c r="B16" s="28"/>
      <c r="C16" s="32"/>
      <c r="D16" s="33"/>
      <c r="E16" s="17"/>
      <c r="F16" s="17"/>
      <c r="G16" s="17"/>
      <c r="H16" s="17"/>
      <c r="I16" s="17"/>
      <c r="J16" s="18"/>
      <c r="K16" s="18"/>
      <c r="L16" s="19">
        <f t="shared" si="1"/>
        <v>0</v>
      </c>
      <c r="M16" s="18"/>
      <c r="N16" s="18"/>
      <c r="O16" s="19">
        <f t="shared" si="2"/>
        <v>0</v>
      </c>
      <c r="P16" s="18"/>
      <c r="Q16" s="18"/>
      <c r="R16" s="19">
        <f t="shared" si="3"/>
        <v>0</v>
      </c>
      <c r="S16" s="28"/>
    </row>
    <row r="17" spans="1:19" ht="15.75" customHeight="1" x14ac:dyDescent="0.25">
      <c r="A17" s="259" t="s">
        <v>308</v>
      </c>
      <c r="B17" s="260"/>
      <c r="C17" s="260"/>
      <c r="D17" s="260"/>
      <c r="E17" s="260"/>
      <c r="F17" s="260"/>
      <c r="G17" s="260"/>
      <c r="H17" s="260"/>
      <c r="I17" s="38"/>
      <c r="J17" s="39"/>
      <c r="K17" s="39"/>
      <c r="L17" s="37">
        <f>L15+L16</f>
        <v>0</v>
      </c>
      <c r="M17" s="37"/>
      <c r="N17" s="37"/>
      <c r="O17" s="37">
        <f t="shared" ref="O17:R17" si="4">O15+O16</f>
        <v>0</v>
      </c>
      <c r="P17" s="37"/>
      <c r="Q17" s="37"/>
      <c r="R17" s="37">
        <f t="shared" si="4"/>
        <v>0</v>
      </c>
      <c r="S17" s="28"/>
    </row>
    <row r="18" spans="1:19" ht="15.75" x14ac:dyDescent="0.25">
      <c r="A18" s="28"/>
      <c r="B18" s="28"/>
      <c r="C18" s="32"/>
      <c r="D18" s="33"/>
      <c r="E18" s="17"/>
      <c r="F18" s="17"/>
      <c r="G18" s="17"/>
      <c r="H18" s="17"/>
      <c r="I18" s="17"/>
      <c r="J18" s="18"/>
      <c r="K18" s="18"/>
      <c r="L18" s="19">
        <f>J18*K18</f>
        <v>0</v>
      </c>
      <c r="M18" s="18"/>
      <c r="N18" s="18"/>
      <c r="O18" s="19">
        <f>M18*N18</f>
        <v>0</v>
      </c>
      <c r="P18" s="18"/>
      <c r="Q18" s="18"/>
      <c r="R18" s="19">
        <f>P18*Q18</f>
        <v>0</v>
      </c>
      <c r="S18" s="28"/>
    </row>
    <row r="19" spans="1:19" ht="15.75" x14ac:dyDescent="0.25">
      <c r="A19" s="28"/>
      <c r="B19" s="28"/>
      <c r="C19" s="32"/>
      <c r="D19" s="33"/>
      <c r="E19" s="17"/>
      <c r="F19" s="17"/>
      <c r="G19" s="17"/>
      <c r="H19" s="17"/>
      <c r="I19" s="17"/>
      <c r="J19" s="18"/>
      <c r="K19" s="18"/>
      <c r="L19" s="19">
        <f>J19*K19</f>
        <v>0</v>
      </c>
      <c r="M19" s="18"/>
      <c r="N19" s="18"/>
      <c r="O19" s="19">
        <f>M19*N19</f>
        <v>0</v>
      </c>
      <c r="P19" s="18"/>
      <c r="Q19" s="18"/>
      <c r="R19" s="19">
        <f>P19*Q19</f>
        <v>0</v>
      </c>
      <c r="S19" s="28"/>
    </row>
    <row r="20" spans="1:19" ht="15.75" customHeight="1" x14ac:dyDescent="0.25">
      <c r="A20" s="259" t="s">
        <v>308</v>
      </c>
      <c r="B20" s="260"/>
      <c r="C20" s="260"/>
      <c r="D20" s="260"/>
      <c r="E20" s="260"/>
      <c r="F20" s="260"/>
      <c r="G20" s="260"/>
      <c r="H20" s="260"/>
      <c r="I20" s="17"/>
      <c r="J20" s="18"/>
      <c r="K20" s="18"/>
      <c r="L20" s="37">
        <f>L18+L19</f>
        <v>0</v>
      </c>
      <c r="M20" s="37"/>
      <c r="N20" s="37"/>
      <c r="O20" s="37">
        <f t="shared" ref="O20" si="5">O18+O19</f>
        <v>0</v>
      </c>
      <c r="P20" s="37"/>
      <c r="Q20" s="37"/>
      <c r="R20" s="37">
        <f t="shared" ref="R20" si="6">R18+R19</f>
        <v>0</v>
      </c>
      <c r="S20" s="28"/>
    </row>
    <row r="21" spans="1:19" ht="15.75" x14ac:dyDescent="0.25">
      <c r="A21" s="28"/>
      <c r="B21" s="28"/>
      <c r="C21" s="32"/>
      <c r="D21" s="33"/>
      <c r="E21" s="17"/>
      <c r="F21" s="17"/>
      <c r="G21" s="17"/>
      <c r="H21" s="17"/>
      <c r="I21" s="17"/>
      <c r="J21" s="18"/>
      <c r="K21" s="18"/>
      <c r="L21" s="19">
        <f t="shared" ref="L21:L22" si="7">J21*K21</f>
        <v>0</v>
      </c>
      <c r="M21" s="18"/>
      <c r="N21" s="18"/>
      <c r="O21" s="19">
        <f t="shared" ref="O21:O22" si="8">M21*N21</f>
        <v>0</v>
      </c>
      <c r="P21" s="18"/>
      <c r="Q21" s="18"/>
      <c r="R21" s="19">
        <f t="shared" ref="R21:R22" si="9">P21*Q21</f>
        <v>0</v>
      </c>
      <c r="S21" s="28"/>
    </row>
    <row r="22" spans="1:19" ht="15.75" x14ac:dyDescent="0.25">
      <c r="A22" s="28"/>
      <c r="B22" s="28"/>
      <c r="C22" s="32"/>
      <c r="D22" s="33"/>
      <c r="E22" s="17"/>
      <c r="F22" s="17"/>
      <c r="G22" s="17"/>
      <c r="H22" s="17"/>
      <c r="I22" s="17"/>
      <c r="J22" s="18"/>
      <c r="K22" s="18"/>
      <c r="L22" s="19">
        <f t="shared" si="7"/>
        <v>0</v>
      </c>
      <c r="M22" s="18"/>
      <c r="N22" s="18"/>
      <c r="O22" s="19">
        <f t="shared" si="8"/>
        <v>0</v>
      </c>
      <c r="P22" s="18"/>
      <c r="Q22" s="18"/>
      <c r="R22" s="19">
        <f t="shared" si="9"/>
        <v>0</v>
      </c>
      <c r="S22" s="28"/>
    </row>
    <row r="23" spans="1:19" ht="15.75" customHeight="1" x14ac:dyDescent="0.25">
      <c r="A23" s="259" t="s">
        <v>308</v>
      </c>
      <c r="B23" s="260"/>
      <c r="C23" s="260"/>
      <c r="D23" s="260"/>
      <c r="E23" s="260"/>
      <c r="F23" s="260"/>
      <c r="G23" s="260"/>
      <c r="H23" s="260"/>
      <c r="I23" s="38"/>
      <c r="J23" s="39"/>
      <c r="K23" s="39"/>
      <c r="L23" s="37">
        <f>L21+L22</f>
        <v>0</v>
      </c>
      <c r="M23" s="37"/>
      <c r="N23" s="37"/>
      <c r="O23" s="37">
        <f t="shared" ref="O23" si="10">O21+O22</f>
        <v>0</v>
      </c>
      <c r="P23" s="37"/>
      <c r="Q23" s="37"/>
      <c r="R23" s="37">
        <f t="shared" ref="R23" si="11">R21+R22</f>
        <v>0</v>
      </c>
      <c r="S23" s="28"/>
    </row>
    <row r="24" spans="1:19" ht="15.75" x14ac:dyDescent="0.25">
      <c r="A24" s="28"/>
      <c r="B24" s="28"/>
      <c r="C24" s="32"/>
      <c r="D24" s="33"/>
      <c r="E24" s="17"/>
      <c r="F24" s="17"/>
      <c r="G24" s="17"/>
      <c r="H24" s="17"/>
      <c r="I24" s="17"/>
      <c r="J24" s="18"/>
      <c r="K24" s="18"/>
      <c r="L24" s="19">
        <f>J24*K24</f>
        <v>0</v>
      </c>
      <c r="M24" s="18"/>
      <c r="N24" s="18"/>
      <c r="O24" s="19">
        <f>M24*N24</f>
        <v>0</v>
      </c>
      <c r="P24" s="18"/>
      <c r="Q24" s="18"/>
      <c r="R24" s="19">
        <f>P24*Q24</f>
        <v>0</v>
      </c>
      <c r="S24" s="28"/>
    </row>
    <row r="25" spans="1:19" ht="15.75" x14ac:dyDescent="0.25">
      <c r="A25" s="28"/>
      <c r="B25" s="28"/>
      <c r="C25" s="32"/>
      <c r="D25" s="33"/>
      <c r="E25" s="17"/>
      <c r="F25" s="17"/>
      <c r="G25" s="17"/>
      <c r="H25" s="17"/>
      <c r="I25" s="17"/>
      <c r="J25" s="18"/>
      <c r="K25" s="18"/>
      <c r="L25" s="19">
        <f>J25*K25</f>
        <v>0</v>
      </c>
      <c r="M25" s="18"/>
      <c r="N25" s="18"/>
      <c r="O25" s="19">
        <f>M25*N25</f>
        <v>0</v>
      </c>
      <c r="P25" s="18"/>
      <c r="Q25" s="18"/>
      <c r="R25" s="19">
        <f>P25*Q25</f>
        <v>0</v>
      </c>
      <c r="S25" s="28"/>
    </row>
    <row r="26" spans="1:19" ht="15.75" customHeight="1" x14ac:dyDescent="0.25">
      <c r="A26" s="259" t="s">
        <v>308</v>
      </c>
      <c r="B26" s="260"/>
      <c r="C26" s="260"/>
      <c r="D26" s="260"/>
      <c r="E26" s="260"/>
      <c r="F26" s="260"/>
      <c r="G26" s="260"/>
      <c r="H26" s="260"/>
      <c r="I26" s="17"/>
      <c r="J26" s="18"/>
      <c r="K26" s="18"/>
      <c r="L26" s="37">
        <f>L24+L25</f>
        <v>0</v>
      </c>
      <c r="M26" s="37"/>
      <c r="N26" s="37"/>
      <c r="O26" s="37">
        <f t="shared" ref="O26" si="12">O24+O25</f>
        <v>0</v>
      </c>
      <c r="P26" s="37"/>
      <c r="Q26" s="37"/>
      <c r="R26" s="37">
        <f t="shared" ref="R26" si="13">R24+R25</f>
        <v>0</v>
      </c>
      <c r="S26" s="28"/>
    </row>
    <row r="27" spans="1:19" ht="15.75" x14ac:dyDescent="0.25">
      <c r="A27" s="28"/>
      <c r="B27" s="28"/>
      <c r="C27" s="32"/>
      <c r="D27" s="33"/>
      <c r="E27" s="17"/>
      <c r="F27" s="17"/>
      <c r="G27" s="17"/>
      <c r="H27" s="17"/>
      <c r="I27" s="17"/>
      <c r="J27" s="18"/>
      <c r="K27" s="18"/>
      <c r="L27" s="19">
        <f t="shared" ref="L27:L28" si="14">J27*K27</f>
        <v>0</v>
      </c>
      <c r="M27" s="18"/>
      <c r="N27" s="18"/>
      <c r="O27" s="19">
        <f t="shared" ref="O27:O28" si="15">M27*N27</f>
        <v>0</v>
      </c>
      <c r="P27" s="18"/>
      <c r="Q27" s="18"/>
      <c r="R27" s="19">
        <f t="shared" ref="R27:R28" si="16">P27*Q27</f>
        <v>0</v>
      </c>
      <c r="S27" s="28"/>
    </row>
    <row r="28" spans="1:19" ht="15.75" x14ac:dyDescent="0.25">
      <c r="A28" s="28"/>
      <c r="B28" s="28"/>
      <c r="C28" s="32"/>
      <c r="D28" s="33"/>
      <c r="E28" s="17"/>
      <c r="F28" s="17"/>
      <c r="G28" s="17"/>
      <c r="H28" s="17"/>
      <c r="I28" s="17"/>
      <c r="J28" s="18"/>
      <c r="K28" s="18"/>
      <c r="L28" s="19">
        <f t="shared" si="14"/>
        <v>0</v>
      </c>
      <c r="M28" s="18"/>
      <c r="N28" s="18"/>
      <c r="O28" s="19">
        <f t="shared" si="15"/>
        <v>0</v>
      </c>
      <c r="P28" s="18"/>
      <c r="Q28" s="18"/>
      <c r="R28" s="19">
        <f t="shared" si="16"/>
        <v>0</v>
      </c>
      <c r="S28" s="28"/>
    </row>
    <row r="29" spans="1:19" ht="15.75" customHeight="1" x14ac:dyDescent="0.25">
      <c r="A29" s="259" t="s">
        <v>308</v>
      </c>
      <c r="B29" s="260"/>
      <c r="C29" s="260"/>
      <c r="D29" s="260"/>
      <c r="E29" s="260"/>
      <c r="F29" s="260"/>
      <c r="G29" s="260"/>
      <c r="H29" s="260"/>
      <c r="I29" s="38"/>
      <c r="J29" s="39"/>
      <c r="K29" s="39"/>
      <c r="L29" s="37">
        <f>L27+L28</f>
        <v>0</v>
      </c>
      <c r="M29" s="37"/>
      <c r="N29" s="37"/>
      <c r="O29" s="37">
        <f t="shared" ref="O29" si="17">O27+O28</f>
        <v>0</v>
      </c>
      <c r="P29" s="37"/>
      <c r="Q29" s="37"/>
      <c r="R29" s="37">
        <f t="shared" ref="R29" si="18">R27+R28</f>
        <v>0</v>
      </c>
      <c r="S29" s="28"/>
    </row>
    <row r="30" spans="1:19" ht="15.75" x14ac:dyDescent="0.25">
      <c r="A30" s="28"/>
      <c r="B30" s="28"/>
      <c r="C30" s="32"/>
      <c r="D30" s="33"/>
      <c r="E30" s="17"/>
      <c r="F30" s="17"/>
      <c r="G30" s="17"/>
      <c r="H30" s="17"/>
      <c r="I30" s="17"/>
      <c r="J30" s="18"/>
      <c r="K30" s="18"/>
      <c r="L30" s="19">
        <f>J30*K30</f>
        <v>0</v>
      </c>
      <c r="M30" s="18"/>
      <c r="N30" s="18"/>
      <c r="O30" s="19">
        <f>M30*N30</f>
        <v>0</v>
      </c>
      <c r="P30" s="18"/>
      <c r="Q30" s="18"/>
      <c r="R30" s="19">
        <f>P30*Q30</f>
        <v>0</v>
      </c>
      <c r="S30" s="28"/>
    </row>
    <row r="31" spans="1:19" ht="15.75" x14ac:dyDescent="0.25">
      <c r="A31" s="28"/>
      <c r="B31" s="28"/>
      <c r="C31" s="32"/>
      <c r="D31" s="33"/>
      <c r="E31" s="17"/>
      <c r="F31" s="17"/>
      <c r="G31" s="17"/>
      <c r="H31" s="17"/>
      <c r="I31" s="17"/>
      <c r="J31" s="18"/>
      <c r="K31" s="18"/>
      <c r="L31" s="19">
        <f>J31*K31</f>
        <v>0</v>
      </c>
      <c r="M31" s="18"/>
      <c r="N31" s="18"/>
      <c r="O31" s="19">
        <f>M31*N31</f>
        <v>0</v>
      </c>
      <c r="P31" s="18"/>
      <c r="Q31" s="18"/>
      <c r="R31" s="19">
        <f>P31*Q31</f>
        <v>0</v>
      </c>
      <c r="S31" s="28"/>
    </row>
    <row r="32" spans="1:19" ht="15.75" customHeight="1" x14ac:dyDescent="0.25">
      <c r="A32" s="259" t="s">
        <v>308</v>
      </c>
      <c r="B32" s="260"/>
      <c r="C32" s="260"/>
      <c r="D32" s="260"/>
      <c r="E32" s="260"/>
      <c r="F32" s="260"/>
      <c r="G32" s="260"/>
      <c r="H32" s="260"/>
      <c r="I32" s="17"/>
      <c r="J32" s="18"/>
      <c r="K32" s="18"/>
      <c r="L32" s="37">
        <f>L30+L31</f>
        <v>0</v>
      </c>
      <c r="M32" s="37"/>
      <c r="N32" s="37"/>
      <c r="O32" s="37">
        <f t="shared" ref="O32" si="19">O30+O31</f>
        <v>0</v>
      </c>
      <c r="P32" s="37"/>
      <c r="Q32" s="37"/>
      <c r="R32" s="37">
        <f t="shared" ref="R32" si="20">R30+R31</f>
        <v>0</v>
      </c>
      <c r="S32" s="28"/>
    </row>
    <row r="33" spans="1:19" ht="15.75" x14ac:dyDescent="0.25">
      <c r="A33" s="28"/>
      <c r="B33" s="28"/>
      <c r="C33" s="32"/>
      <c r="D33" s="33"/>
      <c r="E33" s="17"/>
      <c r="F33" s="17"/>
      <c r="G33" s="17"/>
      <c r="H33" s="17"/>
      <c r="I33" s="17"/>
      <c r="J33" s="18"/>
      <c r="K33" s="18"/>
      <c r="L33" s="19">
        <f t="shared" ref="L33:L34" si="21">J33*K33</f>
        <v>0</v>
      </c>
      <c r="M33" s="18"/>
      <c r="N33" s="18"/>
      <c r="O33" s="19">
        <f t="shared" ref="O33:O34" si="22">M33*N33</f>
        <v>0</v>
      </c>
      <c r="P33" s="18"/>
      <c r="Q33" s="18"/>
      <c r="R33" s="19">
        <f t="shared" ref="R33:R34" si="23">P33*Q33</f>
        <v>0</v>
      </c>
      <c r="S33" s="28"/>
    </row>
    <row r="34" spans="1:19" ht="15.75" x14ac:dyDescent="0.25">
      <c r="A34" s="28"/>
      <c r="B34" s="28"/>
      <c r="C34" s="32"/>
      <c r="D34" s="33"/>
      <c r="E34" s="17"/>
      <c r="F34" s="17"/>
      <c r="G34" s="17"/>
      <c r="H34" s="17"/>
      <c r="I34" s="17"/>
      <c r="J34" s="18"/>
      <c r="K34" s="18"/>
      <c r="L34" s="19">
        <f t="shared" si="21"/>
        <v>0</v>
      </c>
      <c r="M34" s="18"/>
      <c r="N34" s="18"/>
      <c r="O34" s="19">
        <f t="shared" si="22"/>
        <v>0</v>
      </c>
      <c r="P34" s="18"/>
      <c r="Q34" s="18"/>
      <c r="R34" s="19">
        <f t="shared" si="23"/>
        <v>0</v>
      </c>
      <c r="S34" s="28"/>
    </row>
    <row r="35" spans="1:19" ht="15.75" customHeight="1" x14ac:dyDescent="0.25">
      <c r="A35" s="259" t="s">
        <v>308</v>
      </c>
      <c r="B35" s="260"/>
      <c r="C35" s="260"/>
      <c r="D35" s="260"/>
      <c r="E35" s="260"/>
      <c r="F35" s="260"/>
      <c r="G35" s="260"/>
      <c r="H35" s="260"/>
      <c r="I35" s="38"/>
      <c r="J35" s="39"/>
      <c r="K35" s="39"/>
      <c r="L35" s="37">
        <f>L33+L34</f>
        <v>0</v>
      </c>
      <c r="M35" s="37"/>
      <c r="N35" s="37"/>
      <c r="O35" s="37">
        <f t="shared" ref="O35" si="24">O33+O34</f>
        <v>0</v>
      </c>
      <c r="P35" s="37"/>
      <c r="Q35" s="37"/>
      <c r="R35" s="37">
        <f t="shared" ref="R35" si="25">R33+R34</f>
        <v>0</v>
      </c>
      <c r="S35" s="28"/>
    </row>
    <row r="36" spans="1:19" s="30" customFormat="1" ht="15.75" customHeight="1" x14ac:dyDescent="0.25">
      <c r="A36" s="263" t="s">
        <v>135</v>
      </c>
      <c r="B36" s="264"/>
      <c r="C36" s="264"/>
      <c r="D36" s="264"/>
      <c r="E36" s="264"/>
      <c r="F36" s="264"/>
      <c r="G36" s="264"/>
      <c r="H36" s="264"/>
      <c r="I36" s="31"/>
      <c r="J36" s="29"/>
      <c r="K36" s="29"/>
      <c r="L36" s="20">
        <f>SUM(L12:L35)</f>
        <v>0</v>
      </c>
      <c r="M36" s="20"/>
      <c r="N36" s="20"/>
      <c r="O36" s="20">
        <f>SUM(O12:O35)</f>
        <v>0</v>
      </c>
      <c r="P36" s="20"/>
      <c r="Q36" s="20"/>
      <c r="R36" s="20">
        <f>SUM(R12:R35)</f>
        <v>0</v>
      </c>
      <c r="S36" s="40"/>
    </row>
    <row r="37" spans="1:19" x14ac:dyDescent="0.25">
      <c r="C37" s="13"/>
      <c r="D37" s="13"/>
      <c r="E37" s="13"/>
      <c r="F37" s="13"/>
      <c r="G37" s="13"/>
      <c r="H37" s="13"/>
      <c r="I37" s="13"/>
    </row>
    <row r="38" spans="1:19" ht="15" customHeight="1" x14ac:dyDescent="0.25">
      <c r="A38" s="262" t="s">
        <v>14</v>
      </c>
      <c r="B38" s="262"/>
      <c r="C38" s="262"/>
      <c r="D38" s="262"/>
      <c r="E38" s="262"/>
      <c r="F38" s="262"/>
      <c r="G38" s="262"/>
      <c r="H38" s="262"/>
      <c r="I38" s="12"/>
    </row>
    <row r="39" spans="1:19" ht="15.75" customHeight="1" x14ac:dyDescent="0.25">
      <c r="A39" s="262" t="s">
        <v>15</v>
      </c>
      <c r="B39" s="262"/>
      <c r="C39" s="262"/>
      <c r="D39" s="262"/>
      <c r="E39" s="262"/>
      <c r="F39" s="262"/>
      <c r="G39" s="262"/>
      <c r="H39" s="262"/>
      <c r="I39" s="12"/>
    </row>
    <row r="41" spans="1:19" ht="32.25" customHeight="1" x14ac:dyDescent="0.25">
      <c r="A41" s="261" t="s">
        <v>309</v>
      </c>
      <c r="B41" s="261"/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  <c r="Q41" s="261"/>
      <c r="R41" s="261"/>
      <c r="S41" s="261"/>
    </row>
  </sheetData>
  <mergeCells count="24">
    <mergeCell ref="A29:H29"/>
    <mergeCell ref="A32:H32"/>
    <mergeCell ref="A35:H35"/>
    <mergeCell ref="B9:I9"/>
    <mergeCell ref="A41:S41"/>
    <mergeCell ref="A38:H38"/>
    <mergeCell ref="A39:H39"/>
    <mergeCell ref="A36:H36"/>
    <mergeCell ref="A20:H20"/>
    <mergeCell ref="A23:H23"/>
    <mergeCell ref="A14:H14"/>
    <mergeCell ref="A17:H17"/>
    <mergeCell ref="A26:H26"/>
    <mergeCell ref="L1:S1"/>
    <mergeCell ref="A4:R4"/>
    <mergeCell ref="A5:R5"/>
    <mergeCell ref="A6:R6"/>
    <mergeCell ref="J9:L9"/>
    <mergeCell ref="A9:A10"/>
    <mergeCell ref="C8:R8"/>
    <mergeCell ref="P9:R9"/>
    <mergeCell ref="M9:O9"/>
    <mergeCell ref="C7:R7"/>
    <mergeCell ref="S9:S10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L165"/>
  <sheetViews>
    <sheetView view="pageBreakPreview" topLeftCell="J1" zoomScale="70" zoomScaleNormal="80" zoomScaleSheetLayoutView="70" workbookViewId="0">
      <selection activeCell="AB2" sqref="AB2"/>
    </sheetView>
  </sheetViews>
  <sheetFormatPr defaultRowHeight="15" x14ac:dyDescent="0.25"/>
  <cols>
    <col min="1" max="1" width="16.85546875" style="137" customWidth="1"/>
    <col min="2" max="2" width="28.7109375" style="137" customWidth="1"/>
    <col min="3" max="3" width="10.28515625" style="137" customWidth="1"/>
    <col min="4" max="4" width="12" style="137" customWidth="1"/>
    <col min="5" max="5" width="12.7109375" style="137" customWidth="1"/>
    <col min="6" max="6" width="14.7109375" style="137" customWidth="1"/>
    <col min="7" max="7" width="13.28515625" style="137" customWidth="1"/>
    <col min="8" max="8" width="7.42578125" style="137" customWidth="1"/>
    <col min="9" max="9" width="16.28515625" style="137" customWidth="1"/>
    <col min="10" max="10" width="7.7109375" style="137" customWidth="1"/>
    <col min="11" max="11" width="16.28515625" style="137" customWidth="1"/>
    <col min="12" max="12" width="7.7109375" style="137" customWidth="1"/>
    <col min="13" max="13" width="16.28515625" style="137" customWidth="1"/>
    <col min="14" max="14" width="7.7109375" style="137" customWidth="1"/>
    <col min="15" max="15" width="12.85546875" style="137" customWidth="1"/>
    <col min="16" max="16" width="6.42578125" style="137" customWidth="1"/>
    <col min="17" max="17" width="14.28515625" style="137" customWidth="1"/>
    <col min="18" max="18" width="7.28515625" style="137" customWidth="1"/>
    <col min="19" max="19" width="13.85546875" style="137" customWidth="1"/>
    <col min="20" max="22" width="18.7109375" style="137" customWidth="1"/>
    <col min="23" max="24" width="21.5703125" style="137" customWidth="1"/>
    <col min="25" max="25" width="7.7109375" style="137" customWidth="1"/>
    <col min="26" max="26" width="18.42578125" style="137" customWidth="1"/>
    <col min="27" max="28" width="18" style="137" customWidth="1"/>
    <col min="29" max="29" width="8.85546875" style="137" customWidth="1"/>
    <col min="30" max="30" width="11.42578125" style="137" bestFit="1" customWidth="1"/>
    <col min="31" max="31" width="19.5703125" style="137" customWidth="1"/>
    <col min="32" max="32" width="22" style="137" customWidth="1"/>
    <col min="33" max="33" width="13.42578125" style="137" customWidth="1"/>
    <col min="34" max="34" width="18" style="137" customWidth="1"/>
    <col min="35" max="35" width="9.140625" style="137"/>
    <col min="36" max="36" width="17.28515625" style="137" bestFit="1" customWidth="1"/>
    <col min="37" max="132" width="9.140625" style="119"/>
    <col min="133" max="133" width="24" style="119" customWidth="1"/>
    <col min="134" max="134" width="32" style="119" customWidth="1"/>
    <col min="135" max="135" width="10.140625" style="119" customWidth="1"/>
    <col min="136" max="137" width="8.7109375" style="119" customWidth="1"/>
    <col min="138" max="138" width="9.140625" style="119"/>
    <col min="139" max="139" width="15" style="119" customWidth="1"/>
    <col min="140" max="140" width="7.42578125" style="119" customWidth="1"/>
    <col min="141" max="141" width="16.28515625" style="119" customWidth="1"/>
    <col min="142" max="142" width="7.7109375" style="119" customWidth="1"/>
    <col min="143" max="143" width="12.85546875" style="119" customWidth="1"/>
    <col min="144" max="144" width="6.42578125" style="119" customWidth="1"/>
    <col min="145" max="145" width="14.28515625" style="119" customWidth="1"/>
    <col min="146" max="146" width="5.7109375" style="119" customWidth="1"/>
    <col min="147" max="147" width="13.85546875" style="119" customWidth="1"/>
    <col min="148" max="148" width="15" style="119" customWidth="1"/>
    <col min="149" max="149" width="16.42578125" style="119" customWidth="1"/>
    <col min="150" max="150" width="18" style="119" customWidth="1"/>
    <col min="151" max="151" width="7.140625" style="119" customWidth="1"/>
    <col min="152" max="152" width="16.28515625" style="119" customWidth="1"/>
    <col min="153" max="153" width="5.5703125" style="119" customWidth="1"/>
    <col min="154" max="154" width="15.42578125" style="119" customWidth="1"/>
    <col min="155" max="155" width="5.5703125" style="119" customWidth="1"/>
    <col min="156" max="156" width="18.42578125" style="119" customWidth="1"/>
    <col min="157" max="157" width="18" style="119" customWidth="1"/>
    <col min="158" max="158" width="19.5703125" style="119" customWidth="1"/>
    <col min="159" max="159" width="17.5703125" style="119" customWidth="1"/>
    <col min="160" max="388" width="9.140625" style="119"/>
    <col min="389" max="389" width="24" style="119" customWidth="1"/>
    <col min="390" max="390" width="32" style="119" customWidth="1"/>
    <col min="391" max="391" width="10.140625" style="119" customWidth="1"/>
    <col min="392" max="393" width="8.7109375" style="119" customWidth="1"/>
    <col min="394" max="394" width="9.140625" style="119"/>
    <col min="395" max="395" width="15" style="119" customWidth="1"/>
    <col min="396" max="396" width="7.42578125" style="119" customWidth="1"/>
    <col min="397" max="397" width="16.28515625" style="119" customWidth="1"/>
    <col min="398" max="398" width="7.7109375" style="119" customWidth="1"/>
    <col min="399" max="399" width="12.85546875" style="119" customWidth="1"/>
    <col min="400" max="400" width="6.42578125" style="119" customWidth="1"/>
    <col min="401" max="401" width="14.28515625" style="119" customWidth="1"/>
    <col min="402" max="402" width="5.7109375" style="119" customWidth="1"/>
    <col min="403" max="403" width="13.85546875" style="119" customWidth="1"/>
    <col min="404" max="404" width="15" style="119" customWidth="1"/>
    <col min="405" max="405" width="16.42578125" style="119" customWidth="1"/>
    <col min="406" max="406" width="18" style="119" customWidth="1"/>
    <col min="407" max="407" width="7.140625" style="119" customWidth="1"/>
    <col min="408" max="408" width="16.28515625" style="119" customWidth="1"/>
    <col min="409" max="409" width="5.5703125" style="119" customWidth="1"/>
    <col min="410" max="410" width="15.42578125" style="119" customWidth="1"/>
    <col min="411" max="411" width="5.5703125" style="119" customWidth="1"/>
    <col min="412" max="412" width="18.42578125" style="119" customWidth="1"/>
    <col min="413" max="413" width="18" style="119" customWidth="1"/>
    <col min="414" max="414" width="19.5703125" style="119" customWidth="1"/>
    <col min="415" max="415" width="17.5703125" style="119" customWidth="1"/>
    <col min="416" max="644" width="9.140625" style="119"/>
    <col min="645" max="645" width="24" style="119" customWidth="1"/>
    <col min="646" max="646" width="32" style="119" customWidth="1"/>
    <col min="647" max="647" width="10.140625" style="119" customWidth="1"/>
    <col min="648" max="649" width="8.7109375" style="119" customWidth="1"/>
    <col min="650" max="650" width="9.140625" style="119"/>
    <col min="651" max="651" width="15" style="119" customWidth="1"/>
    <col min="652" max="652" width="7.42578125" style="119" customWidth="1"/>
    <col min="653" max="653" width="16.28515625" style="119" customWidth="1"/>
    <col min="654" max="654" width="7.7109375" style="119" customWidth="1"/>
    <col min="655" max="655" width="12.85546875" style="119" customWidth="1"/>
    <col min="656" max="656" width="6.42578125" style="119" customWidth="1"/>
    <col min="657" max="657" width="14.28515625" style="119" customWidth="1"/>
    <col min="658" max="658" width="5.7109375" style="119" customWidth="1"/>
    <col min="659" max="659" width="13.85546875" style="119" customWidth="1"/>
    <col min="660" max="660" width="15" style="119" customWidth="1"/>
    <col min="661" max="661" width="16.42578125" style="119" customWidth="1"/>
    <col min="662" max="662" width="18" style="119" customWidth="1"/>
    <col min="663" max="663" width="7.140625" style="119" customWidth="1"/>
    <col min="664" max="664" width="16.28515625" style="119" customWidth="1"/>
    <col min="665" max="665" width="5.5703125" style="119" customWidth="1"/>
    <col min="666" max="666" width="15.42578125" style="119" customWidth="1"/>
    <col min="667" max="667" width="5.5703125" style="119" customWidth="1"/>
    <col min="668" max="668" width="18.42578125" style="119" customWidth="1"/>
    <col min="669" max="669" width="18" style="119" customWidth="1"/>
    <col min="670" max="670" width="19.5703125" style="119" customWidth="1"/>
    <col min="671" max="671" width="17.5703125" style="119" customWidth="1"/>
    <col min="672" max="900" width="9.140625" style="119"/>
    <col min="901" max="901" width="24" style="119" customWidth="1"/>
    <col min="902" max="902" width="32" style="119" customWidth="1"/>
    <col min="903" max="903" width="10.140625" style="119" customWidth="1"/>
    <col min="904" max="905" width="8.7109375" style="119" customWidth="1"/>
    <col min="906" max="906" width="9.140625" style="119"/>
    <col min="907" max="907" width="15" style="119" customWidth="1"/>
    <col min="908" max="908" width="7.42578125" style="119" customWidth="1"/>
    <col min="909" max="909" width="16.28515625" style="119" customWidth="1"/>
    <col min="910" max="910" width="7.7109375" style="119" customWidth="1"/>
    <col min="911" max="911" width="12.85546875" style="119" customWidth="1"/>
    <col min="912" max="912" width="6.42578125" style="119" customWidth="1"/>
    <col min="913" max="913" width="14.28515625" style="119" customWidth="1"/>
    <col min="914" max="914" width="5.7109375" style="119" customWidth="1"/>
    <col min="915" max="915" width="13.85546875" style="119" customWidth="1"/>
    <col min="916" max="916" width="15" style="119" customWidth="1"/>
    <col min="917" max="917" width="16.42578125" style="119" customWidth="1"/>
    <col min="918" max="918" width="18" style="119" customWidth="1"/>
    <col min="919" max="919" width="7.140625" style="119" customWidth="1"/>
    <col min="920" max="920" width="16.28515625" style="119" customWidth="1"/>
    <col min="921" max="921" width="5.5703125" style="119" customWidth="1"/>
    <col min="922" max="922" width="15.42578125" style="119" customWidth="1"/>
    <col min="923" max="923" width="5.5703125" style="119" customWidth="1"/>
    <col min="924" max="924" width="18.42578125" style="119" customWidth="1"/>
    <col min="925" max="925" width="18" style="119" customWidth="1"/>
    <col min="926" max="926" width="19.5703125" style="119" customWidth="1"/>
    <col min="927" max="927" width="17.5703125" style="119" customWidth="1"/>
    <col min="928" max="1156" width="9.140625" style="119"/>
    <col min="1157" max="1157" width="24" style="119" customWidth="1"/>
    <col min="1158" max="1158" width="32" style="119" customWidth="1"/>
    <col min="1159" max="1159" width="10.140625" style="119" customWidth="1"/>
    <col min="1160" max="1161" width="8.7109375" style="119" customWidth="1"/>
    <col min="1162" max="1162" width="9.140625" style="119"/>
    <col min="1163" max="1163" width="15" style="119" customWidth="1"/>
    <col min="1164" max="1164" width="7.42578125" style="119" customWidth="1"/>
    <col min="1165" max="1165" width="16.28515625" style="119" customWidth="1"/>
    <col min="1166" max="1166" width="7.7109375" style="119" customWidth="1"/>
    <col min="1167" max="1167" width="12.85546875" style="119" customWidth="1"/>
    <col min="1168" max="1168" width="6.42578125" style="119" customWidth="1"/>
    <col min="1169" max="1169" width="14.28515625" style="119" customWidth="1"/>
    <col min="1170" max="1170" width="5.7109375" style="119" customWidth="1"/>
    <col min="1171" max="1171" width="13.85546875" style="119" customWidth="1"/>
    <col min="1172" max="1172" width="15" style="119" customWidth="1"/>
    <col min="1173" max="1173" width="16.42578125" style="119" customWidth="1"/>
    <col min="1174" max="1174" width="18" style="119" customWidth="1"/>
    <col min="1175" max="1175" width="7.140625" style="119" customWidth="1"/>
    <col min="1176" max="1176" width="16.28515625" style="119" customWidth="1"/>
    <col min="1177" max="1177" width="5.5703125" style="119" customWidth="1"/>
    <col min="1178" max="1178" width="15.42578125" style="119" customWidth="1"/>
    <col min="1179" max="1179" width="5.5703125" style="119" customWidth="1"/>
    <col min="1180" max="1180" width="18.42578125" style="119" customWidth="1"/>
    <col min="1181" max="1181" width="18" style="119" customWidth="1"/>
    <col min="1182" max="1182" width="19.5703125" style="119" customWidth="1"/>
    <col min="1183" max="1183" width="17.5703125" style="119" customWidth="1"/>
    <col min="1184" max="1412" width="9.140625" style="119"/>
    <col min="1413" max="1413" width="24" style="119" customWidth="1"/>
    <col min="1414" max="1414" width="32" style="119" customWidth="1"/>
    <col min="1415" max="1415" width="10.140625" style="119" customWidth="1"/>
    <col min="1416" max="1417" width="8.7109375" style="119" customWidth="1"/>
    <col min="1418" max="1418" width="9.140625" style="119"/>
    <col min="1419" max="1419" width="15" style="119" customWidth="1"/>
    <col min="1420" max="1420" width="7.42578125" style="119" customWidth="1"/>
    <col min="1421" max="1421" width="16.28515625" style="119" customWidth="1"/>
    <col min="1422" max="1422" width="7.7109375" style="119" customWidth="1"/>
    <col min="1423" max="1423" width="12.85546875" style="119" customWidth="1"/>
    <col min="1424" max="1424" width="6.42578125" style="119" customWidth="1"/>
    <col min="1425" max="1425" width="14.28515625" style="119" customWidth="1"/>
    <col min="1426" max="1426" width="5.7109375" style="119" customWidth="1"/>
    <col min="1427" max="1427" width="13.85546875" style="119" customWidth="1"/>
    <col min="1428" max="1428" width="15" style="119" customWidth="1"/>
    <col min="1429" max="1429" width="16.42578125" style="119" customWidth="1"/>
    <col min="1430" max="1430" width="18" style="119" customWidth="1"/>
    <col min="1431" max="1431" width="7.140625" style="119" customWidth="1"/>
    <col min="1432" max="1432" width="16.28515625" style="119" customWidth="1"/>
    <col min="1433" max="1433" width="5.5703125" style="119" customWidth="1"/>
    <col min="1434" max="1434" width="15.42578125" style="119" customWidth="1"/>
    <col min="1435" max="1435" width="5.5703125" style="119" customWidth="1"/>
    <col min="1436" max="1436" width="18.42578125" style="119" customWidth="1"/>
    <col min="1437" max="1437" width="18" style="119" customWidth="1"/>
    <col min="1438" max="1438" width="19.5703125" style="119" customWidth="1"/>
    <col min="1439" max="1439" width="17.5703125" style="119" customWidth="1"/>
    <col min="1440" max="1668" width="9.140625" style="119"/>
    <col min="1669" max="1669" width="24" style="119" customWidth="1"/>
    <col min="1670" max="1670" width="32" style="119" customWidth="1"/>
    <col min="1671" max="1671" width="10.140625" style="119" customWidth="1"/>
    <col min="1672" max="1673" width="8.7109375" style="119" customWidth="1"/>
    <col min="1674" max="1674" width="9.140625" style="119"/>
    <col min="1675" max="1675" width="15" style="119" customWidth="1"/>
    <col min="1676" max="1676" width="7.42578125" style="119" customWidth="1"/>
    <col min="1677" max="1677" width="16.28515625" style="119" customWidth="1"/>
    <col min="1678" max="1678" width="7.7109375" style="119" customWidth="1"/>
    <col min="1679" max="1679" width="12.85546875" style="119" customWidth="1"/>
    <col min="1680" max="1680" width="6.42578125" style="119" customWidth="1"/>
    <col min="1681" max="1681" width="14.28515625" style="119" customWidth="1"/>
    <col min="1682" max="1682" width="5.7109375" style="119" customWidth="1"/>
    <col min="1683" max="1683" width="13.85546875" style="119" customWidth="1"/>
    <col min="1684" max="1684" width="15" style="119" customWidth="1"/>
    <col min="1685" max="1685" width="16.42578125" style="119" customWidth="1"/>
    <col min="1686" max="1686" width="18" style="119" customWidth="1"/>
    <col min="1687" max="1687" width="7.140625" style="119" customWidth="1"/>
    <col min="1688" max="1688" width="16.28515625" style="119" customWidth="1"/>
    <col min="1689" max="1689" width="5.5703125" style="119" customWidth="1"/>
    <col min="1690" max="1690" width="15.42578125" style="119" customWidth="1"/>
    <col min="1691" max="1691" width="5.5703125" style="119" customWidth="1"/>
    <col min="1692" max="1692" width="18.42578125" style="119" customWidth="1"/>
    <col min="1693" max="1693" width="18" style="119" customWidth="1"/>
    <col min="1694" max="1694" width="19.5703125" style="119" customWidth="1"/>
    <col min="1695" max="1695" width="17.5703125" style="119" customWidth="1"/>
    <col min="1696" max="1924" width="9.140625" style="119"/>
    <col min="1925" max="1925" width="24" style="119" customWidth="1"/>
    <col min="1926" max="1926" width="32" style="119" customWidth="1"/>
    <col min="1927" max="1927" width="10.140625" style="119" customWidth="1"/>
    <col min="1928" max="1929" width="8.7109375" style="119" customWidth="1"/>
    <col min="1930" max="1930" width="9.140625" style="119"/>
    <col min="1931" max="1931" width="15" style="119" customWidth="1"/>
    <col min="1932" max="1932" width="7.42578125" style="119" customWidth="1"/>
    <col min="1933" max="1933" width="16.28515625" style="119" customWidth="1"/>
    <col min="1934" max="1934" width="7.7109375" style="119" customWidth="1"/>
    <col min="1935" max="1935" width="12.85546875" style="119" customWidth="1"/>
    <col min="1936" max="1936" width="6.42578125" style="119" customWidth="1"/>
    <col min="1937" max="1937" width="14.28515625" style="119" customWidth="1"/>
    <col min="1938" max="1938" width="5.7109375" style="119" customWidth="1"/>
    <col min="1939" max="1939" width="13.85546875" style="119" customWidth="1"/>
    <col min="1940" max="1940" width="15" style="119" customWidth="1"/>
    <col min="1941" max="1941" width="16.42578125" style="119" customWidth="1"/>
    <col min="1942" max="1942" width="18" style="119" customWidth="1"/>
    <col min="1943" max="1943" width="7.140625" style="119" customWidth="1"/>
    <col min="1944" max="1944" width="16.28515625" style="119" customWidth="1"/>
    <col min="1945" max="1945" width="5.5703125" style="119" customWidth="1"/>
    <col min="1946" max="1946" width="15.42578125" style="119" customWidth="1"/>
    <col min="1947" max="1947" width="5.5703125" style="119" customWidth="1"/>
    <col min="1948" max="1948" width="18.42578125" style="119" customWidth="1"/>
    <col min="1949" max="1949" width="18" style="119" customWidth="1"/>
    <col min="1950" max="1950" width="19.5703125" style="119" customWidth="1"/>
    <col min="1951" max="1951" width="17.5703125" style="119" customWidth="1"/>
    <col min="1952" max="2180" width="9.140625" style="119"/>
    <col min="2181" max="2181" width="24" style="119" customWidth="1"/>
    <col min="2182" max="2182" width="32" style="119" customWidth="1"/>
    <col min="2183" max="2183" width="10.140625" style="119" customWidth="1"/>
    <col min="2184" max="2185" width="8.7109375" style="119" customWidth="1"/>
    <col min="2186" max="2186" width="9.140625" style="119"/>
    <col min="2187" max="2187" width="15" style="119" customWidth="1"/>
    <col min="2188" max="2188" width="7.42578125" style="119" customWidth="1"/>
    <col min="2189" max="2189" width="16.28515625" style="119" customWidth="1"/>
    <col min="2190" max="2190" width="7.7109375" style="119" customWidth="1"/>
    <col min="2191" max="2191" width="12.85546875" style="119" customWidth="1"/>
    <col min="2192" max="2192" width="6.42578125" style="119" customWidth="1"/>
    <col min="2193" max="2193" width="14.28515625" style="119" customWidth="1"/>
    <col min="2194" max="2194" width="5.7109375" style="119" customWidth="1"/>
    <col min="2195" max="2195" width="13.85546875" style="119" customWidth="1"/>
    <col min="2196" max="2196" width="15" style="119" customWidth="1"/>
    <col min="2197" max="2197" width="16.42578125" style="119" customWidth="1"/>
    <col min="2198" max="2198" width="18" style="119" customWidth="1"/>
    <col min="2199" max="2199" width="7.140625" style="119" customWidth="1"/>
    <col min="2200" max="2200" width="16.28515625" style="119" customWidth="1"/>
    <col min="2201" max="2201" width="5.5703125" style="119" customWidth="1"/>
    <col min="2202" max="2202" width="15.42578125" style="119" customWidth="1"/>
    <col min="2203" max="2203" width="5.5703125" style="119" customWidth="1"/>
    <col min="2204" max="2204" width="18.42578125" style="119" customWidth="1"/>
    <col min="2205" max="2205" width="18" style="119" customWidth="1"/>
    <col min="2206" max="2206" width="19.5703125" style="119" customWidth="1"/>
    <col min="2207" max="2207" width="17.5703125" style="119" customWidth="1"/>
    <col min="2208" max="2436" width="9.140625" style="119"/>
    <col min="2437" max="2437" width="24" style="119" customWidth="1"/>
    <col min="2438" max="2438" width="32" style="119" customWidth="1"/>
    <col min="2439" max="2439" width="10.140625" style="119" customWidth="1"/>
    <col min="2440" max="2441" width="8.7109375" style="119" customWidth="1"/>
    <col min="2442" max="2442" width="9.140625" style="119"/>
    <col min="2443" max="2443" width="15" style="119" customWidth="1"/>
    <col min="2444" max="2444" width="7.42578125" style="119" customWidth="1"/>
    <col min="2445" max="2445" width="16.28515625" style="119" customWidth="1"/>
    <col min="2446" max="2446" width="7.7109375" style="119" customWidth="1"/>
    <col min="2447" max="2447" width="12.85546875" style="119" customWidth="1"/>
    <col min="2448" max="2448" width="6.42578125" style="119" customWidth="1"/>
    <col min="2449" max="2449" width="14.28515625" style="119" customWidth="1"/>
    <col min="2450" max="2450" width="5.7109375" style="119" customWidth="1"/>
    <col min="2451" max="2451" width="13.85546875" style="119" customWidth="1"/>
    <col min="2452" max="2452" width="15" style="119" customWidth="1"/>
    <col min="2453" max="2453" width="16.42578125" style="119" customWidth="1"/>
    <col min="2454" max="2454" width="18" style="119" customWidth="1"/>
    <col min="2455" max="2455" width="7.140625" style="119" customWidth="1"/>
    <col min="2456" max="2456" width="16.28515625" style="119" customWidth="1"/>
    <col min="2457" max="2457" width="5.5703125" style="119" customWidth="1"/>
    <col min="2458" max="2458" width="15.42578125" style="119" customWidth="1"/>
    <col min="2459" max="2459" width="5.5703125" style="119" customWidth="1"/>
    <col min="2460" max="2460" width="18.42578125" style="119" customWidth="1"/>
    <col min="2461" max="2461" width="18" style="119" customWidth="1"/>
    <col min="2462" max="2462" width="19.5703125" style="119" customWidth="1"/>
    <col min="2463" max="2463" width="17.5703125" style="119" customWidth="1"/>
    <col min="2464" max="2692" width="9.140625" style="119"/>
    <col min="2693" max="2693" width="24" style="119" customWidth="1"/>
    <col min="2694" max="2694" width="32" style="119" customWidth="1"/>
    <col min="2695" max="2695" width="10.140625" style="119" customWidth="1"/>
    <col min="2696" max="2697" width="8.7109375" style="119" customWidth="1"/>
    <col min="2698" max="2698" width="9.140625" style="119"/>
    <col min="2699" max="2699" width="15" style="119" customWidth="1"/>
    <col min="2700" max="2700" width="7.42578125" style="119" customWidth="1"/>
    <col min="2701" max="2701" width="16.28515625" style="119" customWidth="1"/>
    <col min="2702" max="2702" width="7.7109375" style="119" customWidth="1"/>
    <col min="2703" max="2703" width="12.85546875" style="119" customWidth="1"/>
    <col min="2704" max="2704" width="6.42578125" style="119" customWidth="1"/>
    <col min="2705" max="2705" width="14.28515625" style="119" customWidth="1"/>
    <col min="2706" max="2706" width="5.7109375" style="119" customWidth="1"/>
    <col min="2707" max="2707" width="13.85546875" style="119" customWidth="1"/>
    <col min="2708" max="2708" width="15" style="119" customWidth="1"/>
    <col min="2709" max="2709" width="16.42578125" style="119" customWidth="1"/>
    <col min="2710" max="2710" width="18" style="119" customWidth="1"/>
    <col min="2711" max="2711" width="7.140625" style="119" customWidth="1"/>
    <col min="2712" max="2712" width="16.28515625" style="119" customWidth="1"/>
    <col min="2713" max="2713" width="5.5703125" style="119" customWidth="1"/>
    <col min="2714" max="2714" width="15.42578125" style="119" customWidth="1"/>
    <col min="2715" max="2715" width="5.5703125" style="119" customWidth="1"/>
    <col min="2716" max="2716" width="18.42578125" style="119" customWidth="1"/>
    <col min="2717" max="2717" width="18" style="119" customWidth="1"/>
    <col min="2718" max="2718" width="19.5703125" style="119" customWidth="1"/>
    <col min="2719" max="2719" width="17.5703125" style="119" customWidth="1"/>
    <col min="2720" max="2948" width="9.140625" style="119"/>
    <col min="2949" max="2949" width="24" style="119" customWidth="1"/>
    <col min="2950" max="2950" width="32" style="119" customWidth="1"/>
    <col min="2951" max="2951" width="10.140625" style="119" customWidth="1"/>
    <col min="2952" max="2953" width="8.7109375" style="119" customWidth="1"/>
    <col min="2954" max="2954" width="9.140625" style="119"/>
    <col min="2955" max="2955" width="15" style="119" customWidth="1"/>
    <col min="2956" max="2956" width="7.42578125" style="119" customWidth="1"/>
    <col min="2957" max="2957" width="16.28515625" style="119" customWidth="1"/>
    <col min="2958" max="2958" width="7.7109375" style="119" customWidth="1"/>
    <col min="2959" max="2959" width="12.85546875" style="119" customWidth="1"/>
    <col min="2960" max="2960" width="6.42578125" style="119" customWidth="1"/>
    <col min="2961" max="2961" width="14.28515625" style="119" customWidth="1"/>
    <col min="2962" max="2962" width="5.7109375" style="119" customWidth="1"/>
    <col min="2963" max="2963" width="13.85546875" style="119" customWidth="1"/>
    <col min="2964" max="2964" width="15" style="119" customWidth="1"/>
    <col min="2965" max="2965" width="16.42578125" style="119" customWidth="1"/>
    <col min="2966" max="2966" width="18" style="119" customWidth="1"/>
    <col min="2967" max="2967" width="7.140625" style="119" customWidth="1"/>
    <col min="2968" max="2968" width="16.28515625" style="119" customWidth="1"/>
    <col min="2969" max="2969" width="5.5703125" style="119" customWidth="1"/>
    <col min="2970" max="2970" width="15.42578125" style="119" customWidth="1"/>
    <col min="2971" max="2971" width="5.5703125" style="119" customWidth="1"/>
    <col min="2972" max="2972" width="18.42578125" style="119" customWidth="1"/>
    <col min="2973" max="2973" width="18" style="119" customWidth="1"/>
    <col min="2974" max="2974" width="19.5703125" style="119" customWidth="1"/>
    <col min="2975" max="2975" width="17.5703125" style="119" customWidth="1"/>
    <col min="2976" max="3204" width="9.140625" style="119"/>
    <col min="3205" max="3205" width="24" style="119" customWidth="1"/>
    <col min="3206" max="3206" width="32" style="119" customWidth="1"/>
    <col min="3207" max="3207" width="10.140625" style="119" customWidth="1"/>
    <col min="3208" max="3209" width="8.7109375" style="119" customWidth="1"/>
    <col min="3210" max="3210" width="9.140625" style="119"/>
    <col min="3211" max="3211" width="15" style="119" customWidth="1"/>
    <col min="3212" max="3212" width="7.42578125" style="119" customWidth="1"/>
    <col min="3213" max="3213" width="16.28515625" style="119" customWidth="1"/>
    <col min="3214" max="3214" width="7.7109375" style="119" customWidth="1"/>
    <col min="3215" max="3215" width="12.85546875" style="119" customWidth="1"/>
    <col min="3216" max="3216" width="6.42578125" style="119" customWidth="1"/>
    <col min="3217" max="3217" width="14.28515625" style="119" customWidth="1"/>
    <col min="3218" max="3218" width="5.7109375" style="119" customWidth="1"/>
    <col min="3219" max="3219" width="13.85546875" style="119" customWidth="1"/>
    <col min="3220" max="3220" width="15" style="119" customWidth="1"/>
    <col min="3221" max="3221" width="16.42578125" style="119" customWidth="1"/>
    <col min="3222" max="3222" width="18" style="119" customWidth="1"/>
    <col min="3223" max="3223" width="7.140625" style="119" customWidth="1"/>
    <col min="3224" max="3224" width="16.28515625" style="119" customWidth="1"/>
    <col min="3225" max="3225" width="5.5703125" style="119" customWidth="1"/>
    <col min="3226" max="3226" width="15.42578125" style="119" customWidth="1"/>
    <col min="3227" max="3227" width="5.5703125" style="119" customWidth="1"/>
    <col min="3228" max="3228" width="18.42578125" style="119" customWidth="1"/>
    <col min="3229" max="3229" width="18" style="119" customWidth="1"/>
    <col min="3230" max="3230" width="19.5703125" style="119" customWidth="1"/>
    <col min="3231" max="3231" width="17.5703125" style="119" customWidth="1"/>
    <col min="3232" max="3460" width="9.140625" style="119"/>
    <col min="3461" max="3461" width="24" style="119" customWidth="1"/>
    <col min="3462" max="3462" width="32" style="119" customWidth="1"/>
    <col min="3463" max="3463" width="10.140625" style="119" customWidth="1"/>
    <col min="3464" max="3465" width="8.7109375" style="119" customWidth="1"/>
    <col min="3466" max="3466" width="9.140625" style="119"/>
    <col min="3467" max="3467" width="15" style="119" customWidth="1"/>
    <col min="3468" max="3468" width="7.42578125" style="119" customWidth="1"/>
    <col min="3469" max="3469" width="16.28515625" style="119" customWidth="1"/>
    <col min="3470" max="3470" width="7.7109375" style="119" customWidth="1"/>
    <col min="3471" max="3471" width="12.85546875" style="119" customWidth="1"/>
    <col min="3472" max="3472" width="6.42578125" style="119" customWidth="1"/>
    <col min="3473" max="3473" width="14.28515625" style="119" customWidth="1"/>
    <col min="3474" max="3474" width="5.7109375" style="119" customWidth="1"/>
    <col min="3475" max="3475" width="13.85546875" style="119" customWidth="1"/>
    <col min="3476" max="3476" width="15" style="119" customWidth="1"/>
    <col min="3477" max="3477" width="16.42578125" style="119" customWidth="1"/>
    <col min="3478" max="3478" width="18" style="119" customWidth="1"/>
    <col min="3479" max="3479" width="7.140625" style="119" customWidth="1"/>
    <col min="3480" max="3480" width="16.28515625" style="119" customWidth="1"/>
    <col min="3481" max="3481" width="5.5703125" style="119" customWidth="1"/>
    <col min="3482" max="3482" width="15.42578125" style="119" customWidth="1"/>
    <col min="3483" max="3483" width="5.5703125" style="119" customWidth="1"/>
    <col min="3484" max="3484" width="18.42578125" style="119" customWidth="1"/>
    <col min="3485" max="3485" width="18" style="119" customWidth="1"/>
    <col min="3486" max="3486" width="19.5703125" style="119" customWidth="1"/>
    <col min="3487" max="3487" width="17.5703125" style="119" customWidth="1"/>
    <col min="3488" max="3716" width="9.140625" style="119"/>
    <col min="3717" max="3717" width="24" style="119" customWidth="1"/>
    <col min="3718" max="3718" width="32" style="119" customWidth="1"/>
    <col min="3719" max="3719" width="10.140625" style="119" customWidth="1"/>
    <col min="3720" max="3721" width="8.7109375" style="119" customWidth="1"/>
    <col min="3722" max="3722" width="9.140625" style="119"/>
    <col min="3723" max="3723" width="15" style="119" customWidth="1"/>
    <col min="3724" max="3724" width="7.42578125" style="119" customWidth="1"/>
    <col min="3725" max="3725" width="16.28515625" style="119" customWidth="1"/>
    <col min="3726" max="3726" width="7.7109375" style="119" customWidth="1"/>
    <col min="3727" max="3727" width="12.85546875" style="119" customWidth="1"/>
    <col min="3728" max="3728" width="6.42578125" style="119" customWidth="1"/>
    <col min="3729" max="3729" width="14.28515625" style="119" customWidth="1"/>
    <col min="3730" max="3730" width="5.7109375" style="119" customWidth="1"/>
    <col min="3731" max="3731" width="13.85546875" style="119" customWidth="1"/>
    <col min="3732" max="3732" width="15" style="119" customWidth="1"/>
    <col min="3733" max="3733" width="16.42578125" style="119" customWidth="1"/>
    <col min="3734" max="3734" width="18" style="119" customWidth="1"/>
    <col min="3735" max="3735" width="7.140625" style="119" customWidth="1"/>
    <col min="3736" max="3736" width="16.28515625" style="119" customWidth="1"/>
    <col min="3737" max="3737" width="5.5703125" style="119" customWidth="1"/>
    <col min="3738" max="3738" width="15.42578125" style="119" customWidth="1"/>
    <col min="3739" max="3739" width="5.5703125" style="119" customWidth="1"/>
    <col min="3740" max="3740" width="18.42578125" style="119" customWidth="1"/>
    <col min="3741" max="3741" width="18" style="119" customWidth="1"/>
    <col min="3742" max="3742" width="19.5703125" style="119" customWidth="1"/>
    <col min="3743" max="3743" width="17.5703125" style="119" customWidth="1"/>
    <col min="3744" max="3972" width="9.140625" style="119"/>
    <col min="3973" max="3973" width="24" style="119" customWidth="1"/>
    <col min="3974" max="3974" width="32" style="119" customWidth="1"/>
    <col min="3975" max="3975" width="10.140625" style="119" customWidth="1"/>
    <col min="3976" max="3977" width="8.7109375" style="119" customWidth="1"/>
    <col min="3978" max="3978" width="9.140625" style="119"/>
    <col min="3979" max="3979" width="15" style="119" customWidth="1"/>
    <col min="3980" max="3980" width="7.42578125" style="119" customWidth="1"/>
    <col min="3981" max="3981" width="16.28515625" style="119" customWidth="1"/>
    <col min="3982" max="3982" width="7.7109375" style="119" customWidth="1"/>
    <col min="3983" max="3983" width="12.85546875" style="119" customWidth="1"/>
    <col min="3984" max="3984" width="6.42578125" style="119" customWidth="1"/>
    <col min="3985" max="3985" width="14.28515625" style="119" customWidth="1"/>
    <col min="3986" max="3986" width="5.7109375" style="119" customWidth="1"/>
    <col min="3987" max="3987" width="13.85546875" style="119" customWidth="1"/>
    <col min="3988" max="3988" width="15" style="119" customWidth="1"/>
    <col min="3989" max="3989" width="16.42578125" style="119" customWidth="1"/>
    <col min="3990" max="3990" width="18" style="119" customWidth="1"/>
    <col min="3991" max="3991" width="7.140625" style="119" customWidth="1"/>
    <col min="3992" max="3992" width="16.28515625" style="119" customWidth="1"/>
    <col min="3993" max="3993" width="5.5703125" style="119" customWidth="1"/>
    <col min="3994" max="3994" width="15.42578125" style="119" customWidth="1"/>
    <col min="3995" max="3995" width="5.5703125" style="119" customWidth="1"/>
    <col min="3996" max="3996" width="18.42578125" style="119" customWidth="1"/>
    <col min="3997" max="3997" width="18" style="119" customWidth="1"/>
    <col min="3998" max="3998" width="19.5703125" style="119" customWidth="1"/>
    <col min="3999" max="3999" width="17.5703125" style="119" customWidth="1"/>
    <col min="4000" max="4228" width="9.140625" style="119"/>
    <col min="4229" max="4229" width="24" style="119" customWidth="1"/>
    <col min="4230" max="4230" width="32" style="119" customWidth="1"/>
    <col min="4231" max="4231" width="10.140625" style="119" customWidth="1"/>
    <col min="4232" max="4233" width="8.7109375" style="119" customWidth="1"/>
    <col min="4234" max="4234" width="9.140625" style="119"/>
    <col min="4235" max="4235" width="15" style="119" customWidth="1"/>
    <col min="4236" max="4236" width="7.42578125" style="119" customWidth="1"/>
    <col min="4237" max="4237" width="16.28515625" style="119" customWidth="1"/>
    <col min="4238" max="4238" width="7.7109375" style="119" customWidth="1"/>
    <col min="4239" max="4239" width="12.85546875" style="119" customWidth="1"/>
    <col min="4240" max="4240" width="6.42578125" style="119" customWidth="1"/>
    <col min="4241" max="4241" width="14.28515625" style="119" customWidth="1"/>
    <col min="4242" max="4242" width="5.7109375" style="119" customWidth="1"/>
    <col min="4243" max="4243" width="13.85546875" style="119" customWidth="1"/>
    <col min="4244" max="4244" width="15" style="119" customWidth="1"/>
    <col min="4245" max="4245" width="16.42578125" style="119" customWidth="1"/>
    <col min="4246" max="4246" width="18" style="119" customWidth="1"/>
    <col min="4247" max="4247" width="7.140625" style="119" customWidth="1"/>
    <col min="4248" max="4248" width="16.28515625" style="119" customWidth="1"/>
    <col min="4249" max="4249" width="5.5703125" style="119" customWidth="1"/>
    <col min="4250" max="4250" width="15.42578125" style="119" customWidth="1"/>
    <col min="4251" max="4251" width="5.5703125" style="119" customWidth="1"/>
    <col min="4252" max="4252" width="18.42578125" style="119" customWidth="1"/>
    <col min="4253" max="4253" width="18" style="119" customWidth="1"/>
    <col min="4254" max="4254" width="19.5703125" style="119" customWidth="1"/>
    <col min="4255" max="4255" width="17.5703125" style="119" customWidth="1"/>
    <col min="4256" max="4484" width="9.140625" style="119"/>
    <col min="4485" max="4485" width="24" style="119" customWidth="1"/>
    <col min="4486" max="4486" width="32" style="119" customWidth="1"/>
    <col min="4487" max="4487" width="10.140625" style="119" customWidth="1"/>
    <col min="4488" max="4489" width="8.7109375" style="119" customWidth="1"/>
    <col min="4490" max="4490" width="9.140625" style="119"/>
    <col min="4491" max="4491" width="15" style="119" customWidth="1"/>
    <col min="4492" max="4492" width="7.42578125" style="119" customWidth="1"/>
    <col min="4493" max="4493" width="16.28515625" style="119" customWidth="1"/>
    <col min="4494" max="4494" width="7.7109375" style="119" customWidth="1"/>
    <col min="4495" max="4495" width="12.85546875" style="119" customWidth="1"/>
    <col min="4496" max="4496" width="6.42578125" style="119" customWidth="1"/>
    <col min="4497" max="4497" width="14.28515625" style="119" customWidth="1"/>
    <col min="4498" max="4498" width="5.7109375" style="119" customWidth="1"/>
    <col min="4499" max="4499" width="13.85546875" style="119" customWidth="1"/>
    <col min="4500" max="4500" width="15" style="119" customWidth="1"/>
    <col min="4501" max="4501" width="16.42578125" style="119" customWidth="1"/>
    <col min="4502" max="4502" width="18" style="119" customWidth="1"/>
    <col min="4503" max="4503" width="7.140625" style="119" customWidth="1"/>
    <col min="4504" max="4504" width="16.28515625" style="119" customWidth="1"/>
    <col min="4505" max="4505" width="5.5703125" style="119" customWidth="1"/>
    <col min="4506" max="4506" width="15.42578125" style="119" customWidth="1"/>
    <col min="4507" max="4507" width="5.5703125" style="119" customWidth="1"/>
    <col min="4508" max="4508" width="18.42578125" style="119" customWidth="1"/>
    <col min="4509" max="4509" width="18" style="119" customWidth="1"/>
    <col min="4510" max="4510" width="19.5703125" style="119" customWidth="1"/>
    <col min="4511" max="4511" width="17.5703125" style="119" customWidth="1"/>
    <col min="4512" max="4740" width="9.140625" style="119"/>
    <col min="4741" max="4741" width="24" style="119" customWidth="1"/>
    <col min="4742" max="4742" width="32" style="119" customWidth="1"/>
    <col min="4743" max="4743" width="10.140625" style="119" customWidth="1"/>
    <col min="4744" max="4745" width="8.7109375" style="119" customWidth="1"/>
    <col min="4746" max="4746" width="9.140625" style="119"/>
    <col min="4747" max="4747" width="15" style="119" customWidth="1"/>
    <col min="4748" max="4748" width="7.42578125" style="119" customWidth="1"/>
    <col min="4749" max="4749" width="16.28515625" style="119" customWidth="1"/>
    <col min="4750" max="4750" width="7.7109375" style="119" customWidth="1"/>
    <col min="4751" max="4751" width="12.85546875" style="119" customWidth="1"/>
    <col min="4752" max="4752" width="6.42578125" style="119" customWidth="1"/>
    <col min="4753" max="4753" width="14.28515625" style="119" customWidth="1"/>
    <col min="4754" max="4754" width="5.7109375" style="119" customWidth="1"/>
    <col min="4755" max="4755" width="13.85546875" style="119" customWidth="1"/>
    <col min="4756" max="4756" width="15" style="119" customWidth="1"/>
    <col min="4757" max="4757" width="16.42578125" style="119" customWidth="1"/>
    <col min="4758" max="4758" width="18" style="119" customWidth="1"/>
    <col min="4759" max="4759" width="7.140625" style="119" customWidth="1"/>
    <col min="4760" max="4760" width="16.28515625" style="119" customWidth="1"/>
    <col min="4761" max="4761" width="5.5703125" style="119" customWidth="1"/>
    <col min="4762" max="4762" width="15.42578125" style="119" customWidth="1"/>
    <col min="4763" max="4763" width="5.5703125" style="119" customWidth="1"/>
    <col min="4764" max="4764" width="18.42578125" style="119" customWidth="1"/>
    <col min="4765" max="4765" width="18" style="119" customWidth="1"/>
    <col min="4766" max="4766" width="19.5703125" style="119" customWidth="1"/>
    <col min="4767" max="4767" width="17.5703125" style="119" customWidth="1"/>
    <col min="4768" max="4996" width="9.140625" style="119"/>
    <col min="4997" max="4997" width="24" style="119" customWidth="1"/>
    <col min="4998" max="4998" width="32" style="119" customWidth="1"/>
    <col min="4999" max="4999" width="10.140625" style="119" customWidth="1"/>
    <col min="5000" max="5001" width="8.7109375" style="119" customWidth="1"/>
    <col min="5002" max="5002" width="9.140625" style="119"/>
    <col min="5003" max="5003" width="15" style="119" customWidth="1"/>
    <col min="5004" max="5004" width="7.42578125" style="119" customWidth="1"/>
    <col min="5005" max="5005" width="16.28515625" style="119" customWidth="1"/>
    <col min="5006" max="5006" width="7.7109375" style="119" customWidth="1"/>
    <col min="5007" max="5007" width="12.85546875" style="119" customWidth="1"/>
    <col min="5008" max="5008" width="6.42578125" style="119" customWidth="1"/>
    <col min="5009" max="5009" width="14.28515625" style="119" customWidth="1"/>
    <col min="5010" max="5010" width="5.7109375" style="119" customWidth="1"/>
    <col min="5011" max="5011" width="13.85546875" style="119" customWidth="1"/>
    <col min="5012" max="5012" width="15" style="119" customWidth="1"/>
    <col min="5013" max="5013" width="16.42578125" style="119" customWidth="1"/>
    <col min="5014" max="5014" width="18" style="119" customWidth="1"/>
    <col min="5015" max="5015" width="7.140625" style="119" customWidth="1"/>
    <col min="5016" max="5016" width="16.28515625" style="119" customWidth="1"/>
    <col min="5017" max="5017" width="5.5703125" style="119" customWidth="1"/>
    <col min="5018" max="5018" width="15.42578125" style="119" customWidth="1"/>
    <col min="5019" max="5019" width="5.5703125" style="119" customWidth="1"/>
    <col min="5020" max="5020" width="18.42578125" style="119" customWidth="1"/>
    <col min="5021" max="5021" width="18" style="119" customWidth="1"/>
    <col min="5022" max="5022" width="19.5703125" style="119" customWidth="1"/>
    <col min="5023" max="5023" width="17.5703125" style="119" customWidth="1"/>
    <col min="5024" max="5252" width="9.140625" style="119"/>
    <col min="5253" max="5253" width="24" style="119" customWidth="1"/>
    <col min="5254" max="5254" width="32" style="119" customWidth="1"/>
    <col min="5255" max="5255" width="10.140625" style="119" customWidth="1"/>
    <col min="5256" max="5257" width="8.7109375" style="119" customWidth="1"/>
    <col min="5258" max="5258" width="9.140625" style="119"/>
    <col min="5259" max="5259" width="15" style="119" customWidth="1"/>
    <col min="5260" max="5260" width="7.42578125" style="119" customWidth="1"/>
    <col min="5261" max="5261" width="16.28515625" style="119" customWidth="1"/>
    <col min="5262" max="5262" width="7.7109375" style="119" customWidth="1"/>
    <col min="5263" max="5263" width="12.85546875" style="119" customWidth="1"/>
    <col min="5264" max="5264" width="6.42578125" style="119" customWidth="1"/>
    <col min="5265" max="5265" width="14.28515625" style="119" customWidth="1"/>
    <col min="5266" max="5266" width="5.7109375" style="119" customWidth="1"/>
    <col min="5267" max="5267" width="13.85546875" style="119" customWidth="1"/>
    <col min="5268" max="5268" width="15" style="119" customWidth="1"/>
    <col min="5269" max="5269" width="16.42578125" style="119" customWidth="1"/>
    <col min="5270" max="5270" width="18" style="119" customWidth="1"/>
    <col min="5271" max="5271" width="7.140625" style="119" customWidth="1"/>
    <col min="5272" max="5272" width="16.28515625" style="119" customWidth="1"/>
    <col min="5273" max="5273" width="5.5703125" style="119" customWidth="1"/>
    <col min="5274" max="5274" width="15.42578125" style="119" customWidth="1"/>
    <col min="5275" max="5275" width="5.5703125" style="119" customWidth="1"/>
    <col min="5276" max="5276" width="18.42578125" style="119" customWidth="1"/>
    <col min="5277" max="5277" width="18" style="119" customWidth="1"/>
    <col min="5278" max="5278" width="19.5703125" style="119" customWidth="1"/>
    <col min="5279" max="5279" width="17.5703125" style="119" customWidth="1"/>
    <col min="5280" max="5508" width="9.140625" style="119"/>
    <col min="5509" max="5509" width="24" style="119" customWidth="1"/>
    <col min="5510" max="5510" width="32" style="119" customWidth="1"/>
    <col min="5511" max="5511" width="10.140625" style="119" customWidth="1"/>
    <col min="5512" max="5513" width="8.7109375" style="119" customWidth="1"/>
    <col min="5514" max="5514" width="9.140625" style="119"/>
    <col min="5515" max="5515" width="15" style="119" customWidth="1"/>
    <col min="5516" max="5516" width="7.42578125" style="119" customWidth="1"/>
    <col min="5517" max="5517" width="16.28515625" style="119" customWidth="1"/>
    <col min="5518" max="5518" width="7.7109375" style="119" customWidth="1"/>
    <col min="5519" max="5519" width="12.85546875" style="119" customWidth="1"/>
    <col min="5520" max="5520" width="6.42578125" style="119" customWidth="1"/>
    <col min="5521" max="5521" width="14.28515625" style="119" customWidth="1"/>
    <col min="5522" max="5522" width="5.7109375" style="119" customWidth="1"/>
    <col min="5523" max="5523" width="13.85546875" style="119" customWidth="1"/>
    <col min="5524" max="5524" width="15" style="119" customWidth="1"/>
    <col min="5525" max="5525" width="16.42578125" style="119" customWidth="1"/>
    <col min="5526" max="5526" width="18" style="119" customWidth="1"/>
    <col min="5527" max="5527" width="7.140625" style="119" customWidth="1"/>
    <col min="5528" max="5528" width="16.28515625" style="119" customWidth="1"/>
    <col min="5529" max="5529" width="5.5703125" style="119" customWidth="1"/>
    <col min="5530" max="5530" width="15.42578125" style="119" customWidth="1"/>
    <col min="5531" max="5531" width="5.5703125" style="119" customWidth="1"/>
    <col min="5532" max="5532" width="18.42578125" style="119" customWidth="1"/>
    <col min="5533" max="5533" width="18" style="119" customWidth="1"/>
    <col min="5534" max="5534" width="19.5703125" style="119" customWidth="1"/>
    <col min="5535" max="5535" width="17.5703125" style="119" customWidth="1"/>
    <col min="5536" max="5764" width="9.140625" style="119"/>
    <col min="5765" max="5765" width="24" style="119" customWidth="1"/>
    <col min="5766" max="5766" width="32" style="119" customWidth="1"/>
    <col min="5767" max="5767" width="10.140625" style="119" customWidth="1"/>
    <col min="5768" max="5769" width="8.7109375" style="119" customWidth="1"/>
    <col min="5770" max="5770" width="9.140625" style="119"/>
    <col min="5771" max="5771" width="15" style="119" customWidth="1"/>
    <col min="5772" max="5772" width="7.42578125" style="119" customWidth="1"/>
    <col min="5773" max="5773" width="16.28515625" style="119" customWidth="1"/>
    <col min="5774" max="5774" width="7.7109375" style="119" customWidth="1"/>
    <col min="5775" max="5775" width="12.85546875" style="119" customWidth="1"/>
    <col min="5776" max="5776" width="6.42578125" style="119" customWidth="1"/>
    <col min="5777" max="5777" width="14.28515625" style="119" customWidth="1"/>
    <col min="5778" max="5778" width="5.7109375" style="119" customWidth="1"/>
    <col min="5779" max="5779" width="13.85546875" style="119" customWidth="1"/>
    <col min="5780" max="5780" width="15" style="119" customWidth="1"/>
    <col min="5781" max="5781" width="16.42578125" style="119" customWidth="1"/>
    <col min="5782" max="5782" width="18" style="119" customWidth="1"/>
    <col min="5783" max="5783" width="7.140625" style="119" customWidth="1"/>
    <col min="5784" max="5784" width="16.28515625" style="119" customWidth="1"/>
    <col min="5785" max="5785" width="5.5703125" style="119" customWidth="1"/>
    <col min="5786" max="5786" width="15.42578125" style="119" customWidth="1"/>
    <col min="5787" max="5787" width="5.5703125" style="119" customWidth="1"/>
    <col min="5788" max="5788" width="18.42578125" style="119" customWidth="1"/>
    <col min="5789" max="5789" width="18" style="119" customWidth="1"/>
    <col min="5790" max="5790" width="19.5703125" style="119" customWidth="1"/>
    <col min="5791" max="5791" width="17.5703125" style="119" customWidth="1"/>
    <col min="5792" max="6020" width="9.140625" style="119"/>
    <col min="6021" max="6021" width="24" style="119" customWidth="1"/>
    <col min="6022" max="6022" width="32" style="119" customWidth="1"/>
    <col min="6023" max="6023" width="10.140625" style="119" customWidth="1"/>
    <col min="6024" max="6025" width="8.7109375" style="119" customWidth="1"/>
    <col min="6026" max="6026" width="9.140625" style="119"/>
    <col min="6027" max="6027" width="15" style="119" customWidth="1"/>
    <col min="6028" max="6028" width="7.42578125" style="119" customWidth="1"/>
    <col min="6029" max="6029" width="16.28515625" style="119" customWidth="1"/>
    <col min="6030" max="6030" width="7.7109375" style="119" customWidth="1"/>
    <col min="6031" max="6031" width="12.85546875" style="119" customWidth="1"/>
    <col min="6032" max="6032" width="6.42578125" style="119" customWidth="1"/>
    <col min="6033" max="6033" width="14.28515625" style="119" customWidth="1"/>
    <col min="6034" max="6034" width="5.7109375" style="119" customWidth="1"/>
    <col min="6035" max="6035" width="13.85546875" style="119" customWidth="1"/>
    <col min="6036" max="6036" width="15" style="119" customWidth="1"/>
    <col min="6037" max="6037" width="16.42578125" style="119" customWidth="1"/>
    <col min="6038" max="6038" width="18" style="119" customWidth="1"/>
    <col min="6039" max="6039" width="7.140625" style="119" customWidth="1"/>
    <col min="6040" max="6040" width="16.28515625" style="119" customWidth="1"/>
    <col min="6041" max="6041" width="5.5703125" style="119" customWidth="1"/>
    <col min="6042" max="6042" width="15.42578125" style="119" customWidth="1"/>
    <col min="6043" max="6043" width="5.5703125" style="119" customWidth="1"/>
    <col min="6044" max="6044" width="18.42578125" style="119" customWidth="1"/>
    <col min="6045" max="6045" width="18" style="119" customWidth="1"/>
    <col min="6046" max="6046" width="19.5703125" style="119" customWidth="1"/>
    <col min="6047" max="6047" width="17.5703125" style="119" customWidth="1"/>
    <col min="6048" max="6276" width="9.140625" style="119"/>
    <col min="6277" max="6277" width="24" style="119" customWidth="1"/>
    <col min="6278" max="6278" width="32" style="119" customWidth="1"/>
    <col min="6279" max="6279" width="10.140625" style="119" customWidth="1"/>
    <col min="6280" max="6281" width="8.7109375" style="119" customWidth="1"/>
    <col min="6282" max="6282" width="9.140625" style="119"/>
    <col min="6283" max="6283" width="15" style="119" customWidth="1"/>
    <col min="6284" max="6284" width="7.42578125" style="119" customWidth="1"/>
    <col min="6285" max="6285" width="16.28515625" style="119" customWidth="1"/>
    <col min="6286" max="6286" width="7.7109375" style="119" customWidth="1"/>
    <col min="6287" max="6287" width="12.85546875" style="119" customWidth="1"/>
    <col min="6288" max="6288" width="6.42578125" style="119" customWidth="1"/>
    <col min="6289" max="6289" width="14.28515625" style="119" customWidth="1"/>
    <col min="6290" max="6290" width="5.7109375" style="119" customWidth="1"/>
    <col min="6291" max="6291" width="13.85546875" style="119" customWidth="1"/>
    <col min="6292" max="6292" width="15" style="119" customWidth="1"/>
    <col min="6293" max="6293" width="16.42578125" style="119" customWidth="1"/>
    <col min="6294" max="6294" width="18" style="119" customWidth="1"/>
    <col min="6295" max="6295" width="7.140625" style="119" customWidth="1"/>
    <col min="6296" max="6296" width="16.28515625" style="119" customWidth="1"/>
    <col min="6297" max="6297" width="5.5703125" style="119" customWidth="1"/>
    <col min="6298" max="6298" width="15.42578125" style="119" customWidth="1"/>
    <col min="6299" max="6299" width="5.5703125" style="119" customWidth="1"/>
    <col min="6300" max="6300" width="18.42578125" style="119" customWidth="1"/>
    <col min="6301" max="6301" width="18" style="119" customWidth="1"/>
    <col min="6302" max="6302" width="19.5703125" style="119" customWidth="1"/>
    <col min="6303" max="6303" width="17.5703125" style="119" customWidth="1"/>
    <col min="6304" max="6532" width="9.140625" style="119"/>
    <col min="6533" max="6533" width="24" style="119" customWidth="1"/>
    <col min="6534" max="6534" width="32" style="119" customWidth="1"/>
    <col min="6535" max="6535" width="10.140625" style="119" customWidth="1"/>
    <col min="6536" max="6537" width="8.7109375" style="119" customWidth="1"/>
    <col min="6538" max="6538" width="9.140625" style="119"/>
    <col min="6539" max="6539" width="15" style="119" customWidth="1"/>
    <col min="6540" max="6540" width="7.42578125" style="119" customWidth="1"/>
    <col min="6541" max="6541" width="16.28515625" style="119" customWidth="1"/>
    <col min="6542" max="6542" width="7.7109375" style="119" customWidth="1"/>
    <col min="6543" max="6543" width="12.85546875" style="119" customWidth="1"/>
    <col min="6544" max="6544" width="6.42578125" style="119" customWidth="1"/>
    <col min="6545" max="6545" width="14.28515625" style="119" customWidth="1"/>
    <col min="6546" max="6546" width="5.7109375" style="119" customWidth="1"/>
    <col min="6547" max="6547" width="13.85546875" style="119" customWidth="1"/>
    <col min="6548" max="6548" width="15" style="119" customWidth="1"/>
    <col min="6549" max="6549" width="16.42578125" style="119" customWidth="1"/>
    <col min="6550" max="6550" width="18" style="119" customWidth="1"/>
    <col min="6551" max="6551" width="7.140625" style="119" customWidth="1"/>
    <col min="6552" max="6552" width="16.28515625" style="119" customWidth="1"/>
    <col min="6553" max="6553" width="5.5703125" style="119" customWidth="1"/>
    <col min="6554" max="6554" width="15.42578125" style="119" customWidth="1"/>
    <col min="6555" max="6555" width="5.5703125" style="119" customWidth="1"/>
    <col min="6556" max="6556" width="18.42578125" style="119" customWidth="1"/>
    <col min="6557" max="6557" width="18" style="119" customWidth="1"/>
    <col min="6558" max="6558" width="19.5703125" style="119" customWidth="1"/>
    <col min="6559" max="6559" width="17.5703125" style="119" customWidth="1"/>
    <col min="6560" max="6788" width="9.140625" style="119"/>
    <col min="6789" max="6789" width="24" style="119" customWidth="1"/>
    <col min="6790" max="6790" width="32" style="119" customWidth="1"/>
    <col min="6791" max="6791" width="10.140625" style="119" customWidth="1"/>
    <col min="6792" max="6793" width="8.7109375" style="119" customWidth="1"/>
    <col min="6794" max="6794" width="9.140625" style="119"/>
    <col min="6795" max="6795" width="15" style="119" customWidth="1"/>
    <col min="6796" max="6796" width="7.42578125" style="119" customWidth="1"/>
    <col min="6797" max="6797" width="16.28515625" style="119" customWidth="1"/>
    <col min="6798" max="6798" width="7.7109375" style="119" customWidth="1"/>
    <col min="6799" max="6799" width="12.85546875" style="119" customWidth="1"/>
    <col min="6800" max="6800" width="6.42578125" style="119" customWidth="1"/>
    <col min="6801" max="6801" width="14.28515625" style="119" customWidth="1"/>
    <col min="6802" max="6802" width="5.7109375" style="119" customWidth="1"/>
    <col min="6803" max="6803" width="13.85546875" style="119" customWidth="1"/>
    <col min="6804" max="6804" width="15" style="119" customWidth="1"/>
    <col min="6805" max="6805" width="16.42578125" style="119" customWidth="1"/>
    <col min="6806" max="6806" width="18" style="119" customWidth="1"/>
    <col min="6807" max="6807" width="7.140625" style="119" customWidth="1"/>
    <col min="6808" max="6808" width="16.28515625" style="119" customWidth="1"/>
    <col min="6809" max="6809" width="5.5703125" style="119" customWidth="1"/>
    <col min="6810" max="6810" width="15.42578125" style="119" customWidth="1"/>
    <col min="6811" max="6811" width="5.5703125" style="119" customWidth="1"/>
    <col min="6812" max="6812" width="18.42578125" style="119" customWidth="1"/>
    <col min="6813" max="6813" width="18" style="119" customWidth="1"/>
    <col min="6814" max="6814" width="19.5703125" style="119" customWidth="1"/>
    <col min="6815" max="6815" width="17.5703125" style="119" customWidth="1"/>
    <col min="6816" max="7044" width="9.140625" style="119"/>
    <col min="7045" max="7045" width="24" style="119" customWidth="1"/>
    <col min="7046" max="7046" width="32" style="119" customWidth="1"/>
    <col min="7047" max="7047" width="10.140625" style="119" customWidth="1"/>
    <col min="7048" max="7049" width="8.7109375" style="119" customWidth="1"/>
    <col min="7050" max="7050" width="9.140625" style="119"/>
    <col min="7051" max="7051" width="15" style="119" customWidth="1"/>
    <col min="7052" max="7052" width="7.42578125" style="119" customWidth="1"/>
    <col min="7053" max="7053" width="16.28515625" style="119" customWidth="1"/>
    <col min="7054" max="7054" width="7.7109375" style="119" customWidth="1"/>
    <col min="7055" max="7055" width="12.85546875" style="119" customWidth="1"/>
    <col min="7056" max="7056" width="6.42578125" style="119" customWidth="1"/>
    <col min="7057" max="7057" width="14.28515625" style="119" customWidth="1"/>
    <col min="7058" max="7058" width="5.7109375" style="119" customWidth="1"/>
    <col min="7059" max="7059" width="13.85546875" style="119" customWidth="1"/>
    <col min="7060" max="7060" width="15" style="119" customWidth="1"/>
    <col min="7061" max="7061" width="16.42578125" style="119" customWidth="1"/>
    <col min="7062" max="7062" width="18" style="119" customWidth="1"/>
    <col min="7063" max="7063" width="7.140625" style="119" customWidth="1"/>
    <col min="7064" max="7064" width="16.28515625" style="119" customWidth="1"/>
    <col min="7065" max="7065" width="5.5703125" style="119" customWidth="1"/>
    <col min="7066" max="7066" width="15.42578125" style="119" customWidth="1"/>
    <col min="7067" max="7067" width="5.5703125" style="119" customWidth="1"/>
    <col min="7068" max="7068" width="18.42578125" style="119" customWidth="1"/>
    <col min="7069" max="7069" width="18" style="119" customWidth="1"/>
    <col min="7070" max="7070" width="19.5703125" style="119" customWidth="1"/>
    <col min="7071" max="7071" width="17.5703125" style="119" customWidth="1"/>
    <col min="7072" max="7300" width="9.140625" style="119"/>
    <col min="7301" max="7301" width="24" style="119" customWidth="1"/>
    <col min="7302" max="7302" width="32" style="119" customWidth="1"/>
    <col min="7303" max="7303" width="10.140625" style="119" customWidth="1"/>
    <col min="7304" max="7305" width="8.7109375" style="119" customWidth="1"/>
    <col min="7306" max="7306" width="9.140625" style="119"/>
    <col min="7307" max="7307" width="15" style="119" customWidth="1"/>
    <col min="7308" max="7308" width="7.42578125" style="119" customWidth="1"/>
    <col min="7309" max="7309" width="16.28515625" style="119" customWidth="1"/>
    <col min="7310" max="7310" width="7.7109375" style="119" customWidth="1"/>
    <col min="7311" max="7311" width="12.85546875" style="119" customWidth="1"/>
    <col min="7312" max="7312" width="6.42578125" style="119" customWidth="1"/>
    <col min="7313" max="7313" width="14.28515625" style="119" customWidth="1"/>
    <col min="7314" max="7314" width="5.7109375" style="119" customWidth="1"/>
    <col min="7315" max="7315" width="13.85546875" style="119" customWidth="1"/>
    <col min="7316" max="7316" width="15" style="119" customWidth="1"/>
    <col min="7317" max="7317" width="16.42578125" style="119" customWidth="1"/>
    <col min="7318" max="7318" width="18" style="119" customWidth="1"/>
    <col min="7319" max="7319" width="7.140625" style="119" customWidth="1"/>
    <col min="7320" max="7320" width="16.28515625" style="119" customWidth="1"/>
    <col min="7321" max="7321" width="5.5703125" style="119" customWidth="1"/>
    <col min="7322" max="7322" width="15.42578125" style="119" customWidth="1"/>
    <col min="7323" max="7323" width="5.5703125" style="119" customWidth="1"/>
    <col min="7324" max="7324" width="18.42578125" style="119" customWidth="1"/>
    <col min="7325" max="7325" width="18" style="119" customWidth="1"/>
    <col min="7326" max="7326" width="19.5703125" style="119" customWidth="1"/>
    <col min="7327" max="7327" width="17.5703125" style="119" customWidth="1"/>
    <col min="7328" max="7556" width="9.140625" style="119"/>
    <col min="7557" max="7557" width="24" style="119" customWidth="1"/>
    <col min="7558" max="7558" width="32" style="119" customWidth="1"/>
    <col min="7559" max="7559" width="10.140625" style="119" customWidth="1"/>
    <col min="7560" max="7561" width="8.7109375" style="119" customWidth="1"/>
    <col min="7562" max="7562" width="9.140625" style="119"/>
    <col min="7563" max="7563" width="15" style="119" customWidth="1"/>
    <col min="7564" max="7564" width="7.42578125" style="119" customWidth="1"/>
    <col min="7565" max="7565" width="16.28515625" style="119" customWidth="1"/>
    <col min="7566" max="7566" width="7.7109375" style="119" customWidth="1"/>
    <col min="7567" max="7567" width="12.85546875" style="119" customWidth="1"/>
    <col min="7568" max="7568" width="6.42578125" style="119" customWidth="1"/>
    <col min="7569" max="7569" width="14.28515625" style="119" customWidth="1"/>
    <col min="7570" max="7570" width="5.7109375" style="119" customWidth="1"/>
    <col min="7571" max="7571" width="13.85546875" style="119" customWidth="1"/>
    <col min="7572" max="7572" width="15" style="119" customWidth="1"/>
    <col min="7573" max="7573" width="16.42578125" style="119" customWidth="1"/>
    <col min="7574" max="7574" width="18" style="119" customWidth="1"/>
    <col min="7575" max="7575" width="7.140625" style="119" customWidth="1"/>
    <col min="7576" max="7576" width="16.28515625" style="119" customWidth="1"/>
    <col min="7577" max="7577" width="5.5703125" style="119" customWidth="1"/>
    <col min="7578" max="7578" width="15.42578125" style="119" customWidth="1"/>
    <col min="7579" max="7579" width="5.5703125" style="119" customWidth="1"/>
    <col min="7580" max="7580" width="18.42578125" style="119" customWidth="1"/>
    <col min="7581" max="7581" width="18" style="119" customWidth="1"/>
    <col min="7582" max="7582" width="19.5703125" style="119" customWidth="1"/>
    <col min="7583" max="7583" width="17.5703125" style="119" customWidth="1"/>
    <col min="7584" max="7812" width="9.140625" style="119"/>
    <col min="7813" max="7813" width="24" style="119" customWidth="1"/>
    <col min="7814" max="7814" width="32" style="119" customWidth="1"/>
    <col min="7815" max="7815" width="10.140625" style="119" customWidth="1"/>
    <col min="7816" max="7817" width="8.7109375" style="119" customWidth="1"/>
    <col min="7818" max="7818" width="9.140625" style="119"/>
    <col min="7819" max="7819" width="15" style="119" customWidth="1"/>
    <col min="7820" max="7820" width="7.42578125" style="119" customWidth="1"/>
    <col min="7821" max="7821" width="16.28515625" style="119" customWidth="1"/>
    <col min="7822" max="7822" width="7.7109375" style="119" customWidth="1"/>
    <col min="7823" max="7823" width="12.85546875" style="119" customWidth="1"/>
    <col min="7824" max="7824" width="6.42578125" style="119" customWidth="1"/>
    <col min="7825" max="7825" width="14.28515625" style="119" customWidth="1"/>
    <col min="7826" max="7826" width="5.7109375" style="119" customWidth="1"/>
    <col min="7827" max="7827" width="13.85546875" style="119" customWidth="1"/>
    <col min="7828" max="7828" width="15" style="119" customWidth="1"/>
    <col min="7829" max="7829" width="16.42578125" style="119" customWidth="1"/>
    <col min="7830" max="7830" width="18" style="119" customWidth="1"/>
    <col min="7831" max="7831" width="7.140625" style="119" customWidth="1"/>
    <col min="7832" max="7832" width="16.28515625" style="119" customWidth="1"/>
    <col min="7833" max="7833" width="5.5703125" style="119" customWidth="1"/>
    <col min="7834" max="7834" width="15.42578125" style="119" customWidth="1"/>
    <col min="7835" max="7835" width="5.5703125" style="119" customWidth="1"/>
    <col min="7836" max="7836" width="18.42578125" style="119" customWidth="1"/>
    <col min="7837" max="7837" width="18" style="119" customWidth="1"/>
    <col min="7838" max="7838" width="19.5703125" style="119" customWidth="1"/>
    <col min="7839" max="7839" width="17.5703125" style="119" customWidth="1"/>
    <col min="7840" max="8068" width="9.140625" style="119"/>
    <col min="8069" max="8069" width="24" style="119" customWidth="1"/>
    <col min="8070" max="8070" width="32" style="119" customWidth="1"/>
    <col min="8071" max="8071" width="10.140625" style="119" customWidth="1"/>
    <col min="8072" max="8073" width="8.7109375" style="119" customWidth="1"/>
    <col min="8074" max="8074" width="9.140625" style="119"/>
    <col min="8075" max="8075" width="15" style="119" customWidth="1"/>
    <col min="8076" max="8076" width="7.42578125" style="119" customWidth="1"/>
    <col min="8077" max="8077" width="16.28515625" style="119" customWidth="1"/>
    <col min="8078" max="8078" width="7.7109375" style="119" customWidth="1"/>
    <col min="8079" max="8079" width="12.85546875" style="119" customWidth="1"/>
    <col min="8080" max="8080" width="6.42578125" style="119" customWidth="1"/>
    <col min="8081" max="8081" width="14.28515625" style="119" customWidth="1"/>
    <col min="8082" max="8082" width="5.7109375" style="119" customWidth="1"/>
    <col min="8083" max="8083" width="13.85546875" style="119" customWidth="1"/>
    <col min="8084" max="8084" width="15" style="119" customWidth="1"/>
    <col min="8085" max="8085" width="16.42578125" style="119" customWidth="1"/>
    <col min="8086" max="8086" width="18" style="119" customWidth="1"/>
    <col min="8087" max="8087" width="7.140625" style="119" customWidth="1"/>
    <col min="8088" max="8088" width="16.28515625" style="119" customWidth="1"/>
    <col min="8089" max="8089" width="5.5703125" style="119" customWidth="1"/>
    <col min="8090" max="8090" width="15.42578125" style="119" customWidth="1"/>
    <col min="8091" max="8091" width="5.5703125" style="119" customWidth="1"/>
    <col min="8092" max="8092" width="18.42578125" style="119" customWidth="1"/>
    <col min="8093" max="8093" width="18" style="119" customWidth="1"/>
    <col min="8094" max="8094" width="19.5703125" style="119" customWidth="1"/>
    <col min="8095" max="8095" width="17.5703125" style="119" customWidth="1"/>
    <col min="8096" max="8324" width="9.140625" style="119"/>
    <col min="8325" max="8325" width="24" style="119" customWidth="1"/>
    <col min="8326" max="8326" width="32" style="119" customWidth="1"/>
    <col min="8327" max="8327" width="10.140625" style="119" customWidth="1"/>
    <col min="8328" max="8329" width="8.7109375" style="119" customWidth="1"/>
    <col min="8330" max="8330" width="9.140625" style="119"/>
    <col min="8331" max="8331" width="15" style="119" customWidth="1"/>
    <col min="8332" max="8332" width="7.42578125" style="119" customWidth="1"/>
    <col min="8333" max="8333" width="16.28515625" style="119" customWidth="1"/>
    <col min="8334" max="8334" width="7.7109375" style="119" customWidth="1"/>
    <col min="8335" max="8335" width="12.85546875" style="119" customWidth="1"/>
    <col min="8336" max="8336" width="6.42578125" style="119" customWidth="1"/>
    <col min="8337" max="8337" width="14.28515625" style="119" customWidth="1"/>
    <col min="8338" max="8338" width="5.7109375" style="119" customWidth="1"/>
    <col min="8339" max="8339" width="13.85546875" style="119" customWidth="1"/>
    <col min="8340" max="8340" width="15" style="119" customWidth="1"/>
    <col min="8341" max="8341" width="16.42578125" style="119" customWidth="1"/>
    <col min="8342" max="8342" width="18" style="119" customWidth="1"/>
    <col min="8343" max="8343" width="7.140625" style="119" customWidth="1"/>
    <col min="8344" max="8344" width="16.28515625" style="119" customWidth="1"/>
    <col min="8345" max="8345" width="5.5703125" style="119" customWidth="1"/>
    <col min="8346" max="8346" width="15.42578125" style="119" customWidth="1"/>
    <col min="8347" max="8347" width="5.5703125" style="119" customWidth="1"/>
    <col min="8348" max="8348" width="18.42578125" style="119" customWidth="1"/>
    <col min="8349" max="8349" width="18" style="119" customWidth="1"/>
    <col min="8350" max="8350" width="19.5703125" style="119" customWidth="1"/>
    <col min="8351" max="8351" width="17.5703125" style="119" customWidth="1"/>
    <col min="8352" max="8580" width="9.140625" style="119"/>
    <col min="8581" max="8581" width="24" style="119" customWidth="1"/>
    <col min="8582" max="8582" width="32" style="119" customWidth="1"/>
    <col min="8583" max="8583" width="10.140625" style="119" customWidth="1"/>
    <col min="8584" max="8585" width="8.7109375" style="119" customWidth="1"/>
    <col min="8586" max="8586" width="9.140625" style="119"/>
    <col min="8587" max="8587" width="15" style="119" customWidth="1"/>
    <col min="8588" max="8588" width="7.42578125" style="119" customWidth="1"/>
    <col min="8589" max="8589" width="16.28515625" style="119" customWidth="1"/>
    <col min="8590" max="8590" width="7.7109375" style="119" customWidth="1"/>
    <col min="8591" max="8591" width="12.85546875" style="119" customWidth="1"/>
    <col min="8592" max="8592" width="6.42578125" style="119" customWidth="1"/>
    <col min="8593" max="8593" width="14.28515625" style="119" customWidth="1"/>
    <col min="8594" max="8594" width="5.7109375" style="119" customWidth="1"/>
    <col min="8595" max="8595" width="13.85546875" style="119" customWidth="1"/>
    <col min="8596" max="8596" width="15" style="119" customWidth="1"/>
    <col min="8597" max="8597" width="16.42578125" style="119" customWidth="1"/>
    <col min="8598" max="8598" width="18" style="119" customWidth="1"/>
    <col min="8599" max="8599" width="7.140625" style="119" customWidth="1"/>
    <col min="8600" max="8600" width="16.28515625" style="119" customWidth="1"/>
    <col min="8601" max="8601" width="5.5703125" style="119" customWidth="1"/>
    <col min="8602" max="8602" width="15.42578125" style="119" customWidth="1"/>
    <col min="8603" max="8603" width="5.5703125" style="119" customWidth="1"/>
    <col min="8604" max="8604" width="18.42578125" style="119" customWidth="1"/>
    <col min="8605" max="8605" width="18" style="119" customWidth="1"/>
    <col min="8606" max="8606" width="19.5703125" style="119" customWidth="1"/>
    <col min="8607" max="8607" width="17.5703125" style="119" customWidth="1"/>
    <col min="8608" max="8836" width="9.140625" style="119"/>
    <col min="8837" max="8837" width="24" style="119" customWidth="1"/>
    <col min="8838" max="8838" width="32" style="119" customWidth="1"/>
    <col min="8839" max="8839" width="10.140625" style="119" customWidth="1"/>
    <col min="8840" max="8841" width="8.7109375" style="119" customWidth="1"/>
    <col min="8842" max="8842" width="9.140625" style="119"/>
    <col min="8843" max="8843" width="15" style="119" customWidth="1"/>
    <col min="8844" max="8844" width="7.42578125" style="119" customWidth="1"/>
    <col min="8845" max="8845" width="16.28515625" style="119" customWidth="1"/>
    <col min="8846" max="8846" width="7.7109375" style="119" customWidth="1"/>
    <col min="8847" max="8847" width="12.85546875" style="119" customWidth="1"/>
    <col min="8848" max="8848" width="6.42578125" style="119" customWidth="1"/>
    <col min="8849" max="8849" width="14.28515625" style="119" customWidth="1"/>
    <col min="8850" max="8850" width="5.7109375" style="119" customWidth="1"/>
    <col min="8851" max="8851" width="13.85546875" style="119" customWidth="1"/>
    <col min="8852" max="8852" width="15" style="119" customWidth="1"/>
    <col min="8853" max="8853" width="16.42578125" style="119" customWidth="1"/>
    <col min="8854" max="8854" width="18" style="119" customWidth="1"/>
    <col min="8855" max="8855" width="7.140625" style="119" customWidth="1"/>
    <col min="8856" max="8856" width="16.28515625" style="119" customWidth="1"/>
    <col min="8857" max="8857" width="5.5703125" style="119" customWidth="1"/>
    <col min="8858" max="8858" width="15.42578125" style="119" customWidth="1"/>
    <col min="8859" max="8859" width="5.5703125" style="119" customWidth="1"/>
    <col min="8860" max="8860" width="18.42578125" style="119" customWidth="1"/>
    <col min="8861" max="8861" width="18" style="119" customWidth="1"/>
    <col min="8862" max="8862" width="19.5703125" style="119" customWidth="1"/>
    <col min="8863" max="8863" width="17.5703125" style="119" customWidth="1"/>
    <col min="8864" max="9092" width="9.140625" style="119"/>
    <col min="9093" max="9093" width="24" style="119" customWidth="1"/>
    <col min="9094" max="9094" width="32" style="119" customWidth="1"/>
    <col min="9095" max="9095" width="10.140625" style="119" customWidth="1"/>
    <col min="9096" max="9097" width="8.7109375" style="119" customWidth="1"/>
    <col min="9098" max="9098" width="9.140625" style="119"/>
    <col min="9099" max="9099" width="15" style="119" customWidth="1"/>
    <col min="9100" max="9100" width="7.42578125" style="119" customWidth="1"/>
    <col min="9101" max="9101" width="16.28515625" style="119" customWidth="1"/>
    <col min="9102" max="9102" width="7.7109375" style="119" customWidth="1"/>
    <col min="9103" max="9103" width="12.85546875" style="119" customWidth="1"/>
    <col min="9104" max="9104" width="6.42578125" style="119" customWidth="1"/>
    <col min="9105" max="9105" width="14.28515625" style="119" customWidth="1"/>
    <col min="9106" max="9106" width="5.7109375" style="119" customWidth="1"/>
    <col min="9107" max="9107" width="13.85546875" style="119" customWidth="1"/>
    <col min="9108" max="9108" width="15" style="119" customWidth="1"/>
    <col min="9109" max="9109" width="16.42578125" style="119" customWidth="1"/>
    <col min="9110" max="9110" width="18" style="119" customWidth="1"/>
    <col min="9111" max="9111" width="7.140625" style="119" customWidth="1"/>
    <col min="9112" max="9112" width="16.28515625" style="119" customWidth="1"/>
    <col min="9113" max="9113" width="5.5703125" style="119" customWidth="1"/>
    <col min="9114" max="9114" width="15.42578125" style="119" customWidth="1"/>
    <col min="9115" max="9115" width="5.5703125" style="119" customWidth="1"/>
    <col min="9116" max="9116" width="18.42578125" style="119" customWidth="1"/>
    <col min="9117" max="9117" width="18" style="119" customWidth="1"/>
    <col min="9118" max="9118" width="19.5703125" style="119" customWidth="1"/>
    <col min="9119" max="9119" width="17.5703125" style="119" customWidth="1"/>
    <col min="9120" max="9348" width="9.140625" style="119"/>
    <col min="9349" max="9349" width="24" style="119" customWidth="1"/>
    <col min="9350" max="9350" width="32" style="119" customWidth="1"/>
    <col min="9351" max="9351" width="10.140625" style="119" customWidth="1"/>
    <col min="9352" max="9353" width="8.7109375" style="119" customWidth="1"/>
    <col min="9354" max="9354" width="9.140625" style="119"/>
    <col min="9355" max="9355" width="15" style="119" customWidth="1"/>
    <col min="9356" max="9356" width="7.42578125" style="119" customWidth="1"/>
    <col min="9357" max="9357" width="16.28515625" style="119" customWidth="1"/>
    <col min="9358" max="9358" width="7.7109375" style="119" customWidth="1"/>
    <col min="9359" max="9359" width="12.85546875" style="119" customWidth="1"/>
    <col min="9360" max="9360" width="6.42578125" style="119" customWidth="1"/>
    <col min="9361" max="9361" width="14.28515625" style="119" customWidth="1"/>
    <col min="9362" max="9362" width="5.7109375" style="119" customWidth="1"/>
    <col min="9363" max="9363" width="13.85546875" style="119" customWidth="1"/>
    <col min="9364" max="9364" width="15" style="119" customWidth="1"/>
    <col min="9365" max="9365" width="16.42578125" style="119" customWidth="1"/>
    <col min="9366" max="9366" width="18" style="119" customWidth="1"/>
    <col min="9367" max="9367" width="7.140625" style="119" customWidth="1"/>
    <col min="9368" max="9368" width="16.28515625" style="119" customWidth="1"/>
    <col min="9369" max="9369" width="5.5703125" style="119" customWidth="1"/>
    <col min="9370" max="9370" width="15.42578125" style="119" customWidth="1"/>
    <col min="9371" max="9371" width="5.5703125" style="119" customWidth="1"/>
    <col min="9372" max="9372" width="18.42578125" style="119" customWidth="1"/>
    <col min="9373" max="9373" width="18" style="119" customWidth="1"/>
    <col min="9374" max="9374" width="19.5703125" style="119" customWidth="1"/>
    <col min="9375" max="9375" width="17.5703125" style="119" customWidth="1"/>
    <col min="9376" max="9604" width="9.140625" style="119"/>
    <col min="9605" max="9605" width="24" style="119" customWidth="1"/>
    <col min="9606" max="9606" width="32" style="119" customWidth="1"/>
    <col min="9607" max="9607" width="10.140625" style="119" customWidth="1"/>
    <col min="9608" max="9609" width="8.7109375" style="119" customWidth="1"/>
    <col min="9610" max="9610" width="9.140625" style="119"/>
    <col min="9611" max="9611" width="15" style="119" customWidth="1"/>
    <col min="9612" max="9612" width="7.42578125" style="119" customWidth="1"/>
    <col min="9613" max="9613" width="16.28515625" style="119" customWidth="1"/>
    <col min="9614" max="9614" width="7.7109375" style="119" customWidth="1"/>
    <col min="9615" max="9615" width="12.85546875" style="119" customWidth="1"/>
    <col min="9616" max="9616" width="6.42578125" style="119" customWidth="1"/>
    <col min="9617" max="9617" width="14.28515625" style="119" customWidth="1"/>
    <col min="9618" max="9618" width="5.7109375" style="119" customWidth="1"/>
    <col min="9619" max="9619" width="13.85546875" style="119" customWidth="1"/>
    <col min="9620" max="9620" width="15" style="119" customWidth="1"/>
    <col min="9621" max="9621" width="16.42578125" style="119" customWidth="1"/>
    <col min="9622" max="9622" width="18" style="119" customWidth="1"/>
    <col min="9623" max="9623" width="7.140625" style="119" customWidth="1"/>
    <col min="9624" max="9624" width="16.28515625" style="119" customWidth="1"/>
    <col min="9625" max="9625" width="5.5703125" style="119" customWidth="1"/>
    <col min="9626" max="9626" width="15.42578125" style="119" customWidth="1"/>
    <col min="9627" max="9627" width="5.5703125" style="119" customWidth="1"/>
    <col min="9628" max="9628" width="18.42578125" style="119" customWidth="1"/>
    <col min="9629" max="9629" width="18" style="119" customWidth="1"/>
    <col min="9630" max="9630" width="19.5703125" style="119" customWidth="1"/>
    <col min="9631" max="9631" width="17.5703125" style="119" customWidth="1"/>
    <col min="9632" max="9860" width="9.140625" style="119"/>
    <col min="9861" max="9861" width="24" style="119" customWidth="1"/>
    <col min="9862" max="9862" width="32" style="119" customWidth="1"/>
    <col min="9863" max="9863" width="10.140625" style="119" customWidth="1"/>
    <col min="9864" max="9865" width="8.7109375" style="119" customWidth="1"/>
    <col min="9866" max="9866" width="9.140625" style="119"/>
    <col min="9867" max="9867" width="15" style="119" customWidth="1"/>
    <col min="9868" max="9868" width="7.42578125" style="119" customWidth="1"/>
    <col min="9869" max="9869" width="16.28515625" style="119" customWidth="1"/>
    <col min="9870" max="9870" width="7.7109375" style="119" customWidth="1"/>
    <col min="9871" max="9871" width="12.85546875" style="119" customWidth="1"/>
    <col min="9872" max="9872" width="6.42578125" style="119" customWidth="1"/>
    <col min="9873" max="9873" width="14.28515625" style="119" customWidth="1"/>
    <col min="9874" max="9874" width="5.7109375" style="119" customWidth="1"/>
    <col min="9875" max="9875" width="13.85546875" style="119" customWidth="1"/>
    <col min="9876" max="9876" width="15" style="119" customWidth="1"/>
    <col min="9877" max="9877" width="16.42578125" style="119" customWidth="1"/>
    <col min="9878" max="9878" width="18" style="119" customWidth="1"/>
    <col min="9879" max="9879" width="7.140625" style="119" customWidth="1"/>
    <col min="9880" max="9880" width="16.28515625" style="119" customWidth="1"/>
    <col min="9881" max="9881" width="5.5703125" style="119" customWidth="1"/>
    <col min="9882" max="9882" width="15.42578125" style="119" customWidth="1"/>
    <col min="9883" max="9883" width="5.5703125" style="119" customWidth="1"/>
    <col min="9884" max="9884" width="18.42578125" style="119" customWidth="1"/>
    <col min="9885" max="9885" width="18" style="119" customWidth="1"/>
    <col min="9886" max="9886" width="19.5703125" style="119" customWidth="1"/>
    <col min="9887" max="9887" width="17.5703125" style="119" customWidth="1"/>
    <col min="9888" max="10116" width="9.140625" style="119"/>
    <col min="10117" max="10117" width="24" style="119" customWidth="1"/>
    <col min="10118" max="10118" width="32" style="119" customWidth="1"/>
    <col min="10119" max="10119" width="10.140625" style="119" customWidth="1"/>
    <col min="10120" max="10121" width="8.7109375" style="119" customWidth="1"/>
    <col min="10122" max="10122" width="9.140625" style="119"/>
    <col min="10123" max="10123" width="15" style="119" customWidth="1"/>
    <col min="10124" max="10124" width="7.42578125" style="119" customWidth="1"/>
    <col min="10125" max="10125" width="16.28515625" style="119" customWidth="1"/>
    <col min="10126" max="10126" width="7.7109375" style="119" customWidth="1"/>
    <col min="10127" max="10127" width="12.85546875" style="119" customWidth="1"/>
    <col min="10128" max="10128" width="6.42578125" style="119" customWidth="1"/>
    <col min="10129" max="10129" width="14.28515625" style="119" customWidth="1"/>
    <col min="10130" max="10130" width="5.7109375" style="119" customWidth="1"/>
    <col min="10131" max="10131" width="13.85546875" style="119" customWidth="1"/>
    <col min="10132" max="10132" width="15" style="119" customWidth="1"/>
    <col min="10133" max="10133" width="16.42578125" style="119" customWidth="1"/>
    <col min="10134" max="10134" width="18" style="119" customWidth="1"/>
    <col min="10135" max="10135" width="7.140625" style="119" customWidth="1"/>
    <col min="10136" max="10136" width="16.28515625" style="119" customWidth="1"/>
    <col min="10137" max="10137" width="5.5703125" style="119" customWidth="1"/>
    <col min="10138" max="10138" width="15.42578125" style="119" customWidth="1"/>
    <col min="10139" max="10139" width="5.5703125" style="119" customWidth="1"/>
    <col min="10140" max="10140" width="18.42578125" style="119" customWidth="1"/>
    <col min="10141" max="10141" width="18" style="119" customWidth="1"/>
    <col min="10142" max="10142" width="19.5703125" style="119" customWidth="1"/>
    <col min="10143" max="10143" width="17.5703125" style="119" customWidth="1"/>
    <col min="10144" max="10372" width="9.140625" style="119"/>
    <col min="10373" max="10373" width="24" style="119" customWidth="1"/>
    <col min="10374" max="10374" width="32" style="119" customWidth="1"/>
    <col min="10375" max="10375" width="10.140625" style="119" customWidth="1"/>
    <col min="10376" max="10377" width="8.7109375" style="119" customWidth="1"/>
    <col min="10378" max="10378" width="9.140625" style="119"/>
    <col min="10379" max="10379" width="15" style="119" customWidth="1"/>
    <col min="10380" max="10380" width="7.42578125" style="119" customWidth="1"/>
    <col min="10381" max="10381" width="16.28515625" style="119" customWidth="1"/>
    <col min="10382" max="10382" width="7.7109375" style="119" customWidth="1"/>
    <col min="10383" max="10383" width="12.85546875" style="119" customWidth="1"/>
    <col min="10384" max="10384" width="6.42578125" style="119" customWidth="1"/>
    <col min="10385" max="10385" width="14.28515625" style="119" customWidth="1"/>
    <col min="10386" max="10386" width="5.7109375" style="119" customWidth="1"/>
    <col min="10387" max="10387" width="13.85546875" style="119" customWidth="1"/>
    <col min="10388" max="10388" width="15" style="119" customWidth="1"/>
    <col min="10389" max="10389" width="16.42578125" style="119" customWidth="1"/>
    <col min="10390" max="10390" width="18" style="119" customWidth="1"/>
    <col min="10391" max="10391" width="7.140625" style="119" customWidth="1"/>
    <col min="10392" max="10392" width="16.28515625" style="119" customWidth="1"/>
    <col min="10393" max="10393" width="5.5703125" style="119" customWidth="1"/>
    <col min="10394" max="10394" width="15.42578125" style="119" customWidth="1"/>
    <col min="10395" max="10395" width="5.5703125" style="119" customWidth="1"/>
    <col min="10396" max="10396" width="18.42578125" style="119" customWidth="1"/>
    <col min="10397" max="10397" width="18" style="119" customWidth="1"/>
    <col min="10398" max="10398" width="19.5703125" style="119" customWidth="1"/>
    <col min="10399" max="10399" width="17.5703125" style="119" customWidth="1"/>
    <col min="10400" max="10628" width="9.140625" style="119"/>
    <col min="10629" max="10629" width="24" style="119" customWidth="1"/>
    <col min="10630" max="10630" width="32" style="119" customWidth="1"/>
    <col min="10631" max="10631" width="10.140625" style="119" customWidth="1"/>
    <col min="10632" max="10633" width="8.7109375" style="119" customWidth="1"/>
    <col min="10634" max="10634" width="9.140625" style="119"/>
    <col min="10635" max="10635" width="15" style="119" customWidth="1"/>
    <col min="10636" max="10636" width="7.42578125" style="119" customWidth="1"/>
    <col min="10637" max="10637" width="16.28515625" style="119" customWidth="1"/>
    <col min="10638" max="10638" width="7.7109375" style="119" customWidth="1"/>
    <col min="10639" max="10639" width="12.85546875" style="119" customWidth="1"/>
    <col min="10640" max="10640" width="6.42578125" style="119" customWidth="1"/>
    <col min="10641" max="10641" width="14.28515625" style="119" customWidth="1"/>
    <col min="10642" max="10642" width="5.7109375" style="119" customWidth="1"/>
    <col min="10643" max="10643" width="13.85546875" style="119" customWidth="1"/>
    <col min="10644" max="10644" width="15" style="119" customWidth="1"/>
    <col min="10645" max="10645" width="16.42578125" style="119" customWidth="1"/>
    <col min="10646" max="10646" width="18" style="119" customWidth="1"/>
    <col min="10647" max="10647" width="7.140625" style="119" customWidth="1"/>
    <col min="10648" max="10648" width="16.28515625" style="119" customWidth="1"/>
    <col min="10649" max="10649" width="5.5703125" style="119" customWidth="1"/>
    <col min="10650" max="10650" width="15.42578125" style="119" customWidth="1"/>
    <col min="10651" max="10651" width="5.5703125" style="119" customWidth="1"/>
    <col min="10652" max="10652" width="18.42578125" style="119" customWidth="1"/>
    <col min="10653" max="10653" width="18" style="119" customWidth="1"/>
    <col min="10654" max="10654" width="19.5703125" style="119" customWidth="1"/>
    <col min="10655" max="10655" width="17.5703125" style="119" customWidth="1"/>
    <col min="10656" max="10884" width="9.140625" style="119"/>
    <col min="10885" max="10885" width="24" style="119" customWidth="1"/>
    <col min="10886" max="10886" width="32" style="119" customWidth="1"/>
    <col min="10887" max="10887" width="10.140625" style="119" customWidth="1"/>
    <col min="10888" max="10889" width="8.7109375" style="119" customWidth="1"/>
    <col min="10890" max="10890" width="9.140625" style="119"/>
    <col min="10891" max="10891" width="15" style="119" customWidth="1"/>
    <col min="10892" max="10892" width="7.42578125" style="119" customWidth="1"/>
    <col min="10893" max="10893" width="16.28515625" style="119" customWidth="1"/>
    <col min="10894" max="10894" width="7.7109375" style="119" customWidth="1"/>
    <col min="10895" max="10895" width="12.85546875" style="119" customWidth="1"/>
    <col min="10896" max="10896" width="6.42578125" style="119" customWidth="1"/>
    <col min="10897" max="10897" width="14.28515625" style="119" customWidth="1"/>
    <col min="10898" max="10898" width="5.7109375" style="119" customWidth="1"/>
    <col min="10899" max="10899" width="13.85546875" style="119" customWidth="1"/>
    <col min="10900" max="10900" width="15" style="119" customWidth="1"/>
    <col min="10901" max="10901" width="16.42578125" style="119" customWidth="1"/>
    <col min="10902" max="10902" width="18" style="119" customWidth="1"/>
    <col min="10903" max="10903" width="7.140625" style="119" customWidth="1"/>
    <col min="10904" max="10904" width="16.28515625" style="119" customWidth="1"/>
    <col min="10905" max="10905" width="5.5703125" style="119" customWidth="1"/>
    <col min="10906" max="10906" width="15.42578125" style="119" customWidth="1"/>
    <col min="10907" max="10907" width="5.5703125" style="119" customWidth="1"/>
    <col min="10908" max="10908" width="18.42578125" style="119" customWidth="1"/>
    <col min="10909" max="10909" width="18" style="119" customWidth="1"/>
    <col min="10910" max="10910" width="19.5703125" style="119" customWidth="1"/>
    <col min="10911" max="10911" width="17.5703125" style="119" customWidth="1"/>
    <col min="10912" max="11140" width="9.140625" style="119"/>
    <col min="11141" max="11141" width="24" style="119" customWidth="1"/>
    <col min="11142" max="11142" width="32" style="119" customWidth="1"/>
    <col min="11143" max="11143" width="10.140625" style="119" customWidth="1"/>
    <col min="11144" max="11145" width="8.7109375" style="119" customWidth="1"/>
    <col min="11146" max="11146" width="9.140625" style="119"/>
    <col min="11147" max="11147" width="15" style="119" customWidth="1"/>
    <col min="11148" max="11148" width="7.42578125" style="119" customWidth="1"/>
    <col min="11149" max="11149" width="16.28515625" style="119" customWidth="1"/>
    <col min="11150" max="11150" width="7.7109375" style="119" customWidth="1"/>
    <col min="11151" max="11151" width="12.85546875" style="119" customWidth="1"/>
    <col min="11152" max="11152" width="6.42578125" style="119" customWidth="1"/>
    <col min="11153" max="11153" width="14.28515625" style="119" customWidth="1"/>
    <col min="11154" max="11154" width="5.7109375" style="119" customWidth="1"/>
    <col min="11155" max="11155" width="13.85546875" style="119" customWidth="1"/>
    <col min="11156" max="11156" width="15" style="119" customWidth="1"/>
    <col min="11157" max="11157" width="16.42578125" style="119" customWidth="1"/>
    <col min="11158" max="11158" width="18" style="119" customWidth="1"/>
    <col min="11159" max="11159" width="7.140625" style="119" customWidth="1"/>
    <col min="11160" max="11160" width="16.28515625" style="119" customWidth="1"/>
    <col min="11161" max="11161" width="5.5703125" style="119" customWidth="1"/>
    <col min="11162" max="11162" width="15.42578125" style="119" customWidth="1"/>
    <col min="11163" max="11163" width="5.5703125" style="119" customWidth="1"/>
    <col min="11164" max="11164" width="18.42578125" style="119" customWidth="1"/>
    <col min="11165" max="11165" width="18" style="119" customWidth="1"/>
    <col min="11166" max="11166" width="19.5703125" style="119" customWidth="1"/>
    <col min="11167" max="11167" width="17.5703125" style="119" customWidth="1"/>
    <col min="11168" max="11396" width="9.140625" style="119"/>
    <col min="11397" max="11397" width="24" style="119" customWidth="1"/>
    <col min="11398" max="11398" width="32" style="119" customWidth="1"/>
    <col min="11399" max="11399" width="10.140625" style="119" customWidth="1"/>
    <col min="11400" max="11401" width="8.7109375" style="119" customWidth="1"/>
    <col min="11402" max="11402" width="9.140625" style="119"/>
    <col min="11403" max="11403" width="15" style="119" customWidth="1"/>
    <col min="11404" max="11404" width="7.42578125" style="119" customWidth="1"/>
    <col min="11405" max="11405" width="16.28515625" style="119" customWidth="1"/>
    <col min="11406" max="11406" width="7.7109375" style="119" customWidth="1"/>
    <col min="11407" max="11407" width="12.85546875" style="119" customWidth="1"/>
    <col min="11408" max="11408" width="6.42578125" style="119" customWidth="1"/>
    <col min="11409" max="11409" width="14.28515625" style="119" customWidth="1"/>
    <col min="11410" max="11410" width="5.7109375" style="119" customWidth="1"/>
    <col min="11411" max="11411" width="13.85546875" style="119" customWidth="1"/>
    <col min="11412" max="11412" width="15" style="119" customWidth="1"/>
    <col min="11413" max="11413" width="16.42578125" style="119" customWidth="1"/>
    <col min="11414" max="11414" width="18" style="119" customWidth="1"/>
    <col min="11415" max="11415" width="7.140625" style="119" customWidth="1"/>
    <col min="11416" max="11416" width="16.28515625" style="119" customWidth="1"/>
    <col min="11417" max="11417" width="5.5703125" style="119" customWidth="1"/>
    <col min="11418" max="11418" width="15.42578125" style="119" customWidth="1"/>
    <col min="11419" max="11419" width="5.5703125" style="119" customWidth="1"/>
    <col min="11420" max="11420" width="18.42578125" style="119" customWidth="1"/>
    <col min="11421" max="11421" width="18" style="119" customWidth="1"/>
    <col min="11422" max="11422" width="19.5703125" style="119" customWidth="1"/>
    <col min="11423" max="11423" width="17.5703125" style="119" customWidth="1"/>
    <col min="11424" max="11652" width="9.140625" style="119"/>
    <col min="11653" max="11653" width="24" style="119" customWidth="1"/>
    <col min="11654" max="11654" width="32" style="119" customWidth="1"/>
    <col min="11655" max="11655" width="10.140625" style="119" customWidth="1"/>
    <col min="11656" max="11657" width="8.7109375" style="119" customWidth="1"/>
    <col min="11658" max="11658" width="9.140625" style="119"/>
    <col min="11659" max="11659" width="15" style="119" customWidth="1"/>
    <col min="11660" max="11660" width="7.42578125" style="119" customWidth="1"/>
    <col min="11661" max="11661" width="16.28515625" style="119" customWidth="1"/>
    <col min="11662" max="11662" width="7.7109375" style="119" customWidth="1"/>
    <col min="11663" max="11663" width="12.85546875" style="119" customWidth="1"/>
    <col min="11664" max="11664" width="6.42578125" style="119" customWidth="1"/>
    <col min="11665" max="11665" width="14.28515625" style="119" customWidth="1"/>
    <col min="11666" max="11666" width="5.7109375" style="119" customWidth="1"/>
    <col min="11667" max="11667" width="13.85546875" style="119" customWidth="1"/>
    <col min="11668" max="11668" width="15" style="119" customWidth="1"/>
    <col min="11669" max="11669" width="16.42578125" style="119" customWidth="1"/>
    <col min="11670" max="11670" width="18" style="119" customWidth="1"/>
    <col min="11671" max="11671" width="7.140625" style="119" customWidth="1"/>
    <col min="11672" max="11672" width="16.28515625" style="119" customWidth="1"/>
    <col min="11673" max="11673" width="5.5703125" style="119" customWidth="1"/>
    <col min="11674" max="11674" width="15.42578125" style="119" customWidth="1"/>
    <col min="11675" max="11675" width="5.5703125" style="119" customWidth="1"/>
    <col min="11676" max="11676" width="18.42578125" style="119" customWidth="1"/>
    <col min="11677" max="11677" width="18" style="119" customWidth="1"/>
    <col min="11678" max="11678" width="19.5703125" style="119" customWidth="1"/>
    <col min="11679" max="11679" width="17.5703125" style="119" customWidth="1"/>
    <col min="11680" max="11908" width="9.140625" style="119"/>
    <col min="11909" max="11909" width="24" style="119" customWidth="1"/>
    <col min="11910" max="11910" width="32" style="119" customWidth="1"/>
    <col min="11911" max="11911" width="10.140625" style="119" customWidth="1"/>
    <col min="11912" max="11913" width="8.7109375" style="119" customWidth="1"/>
    <col min="11914" max="11914" width="9.140625" style="119"/>
    <col min="11915" max="11915" width="15" style="119" customWidth="1"/>
    <col min="11916" max="11916" width="7.42578125" style="119" customWidth="1"/>
    <col min="11917" max="11917" width="16.28515625" style="119" customWidth="1"/>
    <col min="11918" max="11918" width="7.7109375" style="119" customWidth="1"/>
    <col min="11919" max="11919" width="12.85546875" style="119" customWidth="1"/>
    <col min="11920" max="11920" width="6.42578125" style="119" customWidth="1"/>
    <col min="11921" max="11921" width="14.28515625" style="119" customWidth="1"/>
    <col min="11922" max="11922" width="5.7109375" style="119" customWidth="1"/>
    <col min="11923" max="11923" width="13.85546875" style="119" customWidth="1"/>
    <col min="11924" max="11924" width="15" style="119" customWidth="1"/>
    <col min="11925" max="11925" width="16.42578125" style="119" customWidth="1"/>
    <col min="11926" max="11926" width="18" style="119" customWidth="1"/>
    <col min="11927" max="11927" width="7.140625" style="119" customWidth="1"/>
    <col min="11928" max="11928" width="16.28515625" style="119" customWidth="1"/>
    <col min="11929" max="11929" width="5.5703125" style="119" customWidth="1"/>
    <col min="11930" max="11930" width="15.42578125" style="119" customWidth="1"/>
    <col min="11931" max="11931" width="5.5703125" style="119" customWidth="1"/>
    <col min="11932" max="11932" width="18.42578125" style="119" customWidth="1"/>
    <col min="11933" max="11933" width="18" style="119" customWidth="1"/>
    <col min="11934" max="11934" width="19.5703125" style="119" customWidth="1"/>
    <col min="11935" max="11935" width="17.5703125" style="119" customWidth="1"/>
    <col min="11936" max="12164" width="9.140625" style="119"/>
    <col min="12165" max="12165" width="24" style="119" customWidth="1"/>
    <col min="12166" max="12166" width="32" style="119" customWidth="1"/>
    <col min="12167" max="12167" width="10.140625" style="119" customWidth="1"/>
    <col min="12168" max="12169" width="8.7109375" style="119" customWidth="1"/>
    <col min="12170" max="12170" width="9.140625" style="119"/>
    <col min="12171" max="12171" width="15" style="119" customWidth="1"/>
    <col min="12172" max="12172" width="7.42578125" style="119" customWidth="1"/>
    <col min="12173" max="12173" width="16.28515625" style="119" customWidth="1"/>
    <col min="12174" max="12174" width="7.7109375" style="119" customWidth="1"/>
    <col min="12175" max="12175" width="12.85546875" style="119" customWidth="1"/>
    <col min="12176" max="12176" width="6.42578125" style="119" customWidth="1"/>
    <col min="12177" max="12177" width="14.28515625" style="119" customWidth="1"/>
    <col min="12178" max="12178" width="5.7109375" style="119" customWidth="1"/>
    <col min="12179" max="12179" width="13.85546875" style="119" customWidth="1"/>
    <col min="12180" max="12180" width="15" style="119" customWidth="1"/>
    <col min="12181" max="12181" width="16.42578125" style="119" customWidth="1"/>
    <col min="12182" max="12182" width="18" style="119" customWidth="1"/>
    <col min="12183" max="12183" width="7.140625" style="119" customWidth="1"/>
    <col min="12184" max="12184" width="16.28515625" style="119" customWidth="1"/>
    <col min="12185" max="12185" width="5.5703125" style="119" customWidth="1"/>
    <col min="12186" max="12186" width="15.42578125" style="119" customWidth="1"/>
    <col min="12187" max="12187" width="5.5703125" style="119" customWidth="1"/>
    <col min="12188" max="12188" width="18.42578125" style="119" customWidth="1"/>
    <col min="12189" max="12189" width="18" style="119" customWidth="1"/>
    <col min="12190" max="12190" width="19.5703125" style="119" customWidth="1"/>
    <col min="12191" max="12191" width="17.5703125" style="119" customWidth="1"/>
    <col min="12192" max="12420" width="9.140625" style="119"/>
    <col min="12421" max="12421" width="24" style="119" customWidth="1"/>
    <col min="12422" max="12422" width="32" style="119" customWidth="1"/>
    <col min="12423" max="12423" width="10.140625" style="119" customWidth="1"/>
    <col min="12424" max="12425" width="8.7109375" style="119" customWidth="1"/>
    <col min="12426" max="12426" width="9.140625" style="119"/>
    <col min="12427" max="12427" width="15" style="119" customWidth="1"/>
    <col min="12428" max="12428" width="7.42578125" style="119" customWidth="1"/>
    <col min="12429" max="12429" width="16.28515625" style="119" customWidth="1"/>
    <col min="12430" max="12430" width="7.7109375" style="119" customWidth="1"/>
    <col min="12431" max="12431" width="12.85546875" style="119" customWidth="1"/>
    <col min="12432" max="12432" width="6.42578125" style="119" customWidth="1"/>
    <col min="12433" max="12433" width="14.28515625" style="119" customWidth="1"/>
    <col min="12434" max="12434" width="5.7109375" style="119" customWidth="1"/>
    <col min="12435" max="12435" width="13.85546875" style="119" customWidth="1"/>
    <col min="12436" max="12436" width="15" style="119" customWidth="1"/>
    <col min="12437" max="12437" width="16.42578125" style="119" customWidth="1"/>
    <col min="12438" max="12438" width="18" style="119" customWidth="1"/>
    <col min="12439" max="12439" width="7.140625" style="119" customWidth="1"/>
    <col min="12440" max="12440" width="16.28515625" style="119" customWidth="1"/>
    <col min="12441" max="12441" width="5.5703125" style="119" customWidth="1"/>
    <col min="12442" max="12442" width="15.42578125" style="119" customWidth="1"/>
    <col min="12443" max="12443" width="5.5703125" style="119" customWidth="1"/>
    <col min="12444" max="12444" width="18.42578125" style="119" customWidth="1"/>
    <col min="12445" max="12445" width="18" style="119" customWidth="1"/>
    <col min="12446" max="12446" width="19.5703125" style="119" customWidth="1"/>
    <col min="12447" max="12447" width="17.5703125" style="119" customWidth="1"/>
    <col min="12448" max="12676" width="9.140625" style="119"/>
    <col min="12677" max="12677" width="24" style="119" customWidth="1"/>
    <col min="12678" max="12678" width="32" style="119" customWidth="1"/>
    <col min="12679" max="12679" width="10.140625" style="119" customWidth="1"/>
    <col min="12680" max="12681" width="8.7109375" style="119" customWidth="1"/>
    <col min="12682" max="12682" width="9.140625" style="119"/>
    <col min="12683" max="12683" width="15" style="119" customWidth="1"/>
    <col min="12684" max="12684" width="7.42578125" style="119" customWidth="1"/>
    <col min="12685" max="12685" width="16.28515625" style="119" customWidth="1"/>
    <col min="12686" max="12686" width="7.7109375" style="119" customWidth="1"/>
    <col min="12687" max="12687" width="12.85546875" style="119" customWidth="1"/>
    <col min="12688" max="12688" width="6.42578125" style="119" customWidth="1"/>
    <col min="12689" max="12689" width="14.28515625" style="119" customWidth="1"/>
    <col min="12690" max="12690" width="5.7109375" style="119" customWidth="1"/>
    <col min="12691" max="12691" width="13.85546875" style="119" customWidth="1"/>
    <col min="12692" max="12692" width="15" style="119" customWidth="1"/>
    <col min="12693" max="12693" width="16.42578125" style="119" customWidth="1"/>
    <col min="12694" max="12694" width="18" style="119" customWidth="1"/>
    <col min="12695" max="12695" width="7.140625" style="119" customWidth="1"/>
    <col min="12696" max="12696" width="16.28515625" style="119" customWidth="1"/>
    <col min="12697" max="12697" width="5.5703125" style="119" customWidth="1"/>
    <col min="12698" max="12698" width="15.42578125" style="119" customWidth="1"/>
    <col min="12699" max="12699" width="5.5703125" style="119" customWidth="1"/>
    <col min="12700" max="12700" width="18.42578125" style="119" customWidth="1"/>
    <col min="12701" max="12701" width="18" style="119" customWidth="1"/>
    <col min="12702" max="12702" width="19.5703125" style="119" customWidth="1"/>
    <col min="12703" max="12703" width="17.5703125" style="119" customWidth="1"/>
    <col min="12704" max="12932" width="9.140625" style="119"/>
    <col min="12933" max="12933" width="24" style="119" customWidth="1"/>
    <col min="12934" max="12934" width="32" style="119" customWidth="1"/>
    <col min="12935" max="12935" width="10.140625" style="119" customWidth="1"/>
    <col min="12936" max="12937" width="8.7109375" style="119" customWidth="1"/>
    <col min="12938" max="12938" width="9.140625" style="119"/>
    <col min="12939" max="12939" width="15" style="119" customWidth="1"/>
    <col min="12940" max="12940" width="7.42578125" style="119" customWidth="1"/>
    <col min="12941" max="12941" width="16.28515625" style="119" customWidth="1"/>
    <col min="12942" max="12942" width="7.7109375" style="119" customWidth="1"/>
    <col min="12943" max="12943" width="12.85546875" style="119" customWidth="1"/>
    <col min="12944" max="12944" width="6.42578125" style="119" customWidth="1"/>
    <col min="12945" max="12945" width="14.28515625" style="119" customWidth="1"/>
    <col min="12946" max="12946" width="5.7109375" style="119" customWidth="1"/>
    <col min="12947" max="12947" width="13.85546875" style="119" customWidth="1"/>
    <col min="12948" max="12948" width="15" style="119" customWidth="1"/>
    <col min="12949" max="12949" width="16.42578125" style="119" customWidth="1"/>
    <col min="12950" max="12950" width="18" style="119" customWidth="1"/>
    <col min="12951" max="12951" width="7.140625" style="119" customWidth="1"/>
    <col min="12952" max="12952" width="16.28515625" style="119" customWidth="1"/>
    <col min="12953" max="12953" width="5.5703125" style="119" customWidth="1"/>
    <col min="12954" max="12954" width="15.42578125" style="119" customWidth="1"/>
    <col min="12955" max="12955" width="5.5703125" style="119" customWidth="1"/>
    <col min="12956" max="12956" width="18.42578125" style="119" customWidth="1"/>
    <col min="12957" max="12957" width="18" style="119" customWidth="1"/>
    <col min="12958" max="12958" width="19.5703125" style="119" customWidth="1"/>
    <col min="12959" max="12959" width="17.5703125" style="119" customWidth="1"/>
    <col min="12960" max="13188" width="9.140625" style="119"/>
    <col min="13189" max="13189" width="24" style="119" customWidth="1"/>
    <col min="13190" max="13190" width="32" style="119" customWidth="1"/>
    <col min="13191" max="13191" width="10.140625" style="119" customWidth="1"/>
    <col min="13192" max="13193" width="8.7109375" style="119" customWidth="1"/>
    <col min="13194" max="13194" width="9.140625" style="119"/>
    <col min="13195" max="13195" width="15" style="119" customWidth="1"/>
    <col min="13196" max="13196" width="7.42578125" style="119" customWidth="1"/>
    <col min="13197" max="13197" width="16.28515625" style="119" customWidth="1"/>
    <col min="13198" max="13198" width="7.7109375" style="119" customWidth="1"/>
    <col min="13199" max="13199" width="12.85546875" style="119" customWidth="1"/>
    <col min="13200" max="13200" width="6.42578125" style="119" customWidth="1"/>
    <col min="13201" max="13201" width="14.28515625" style="119" customWidth="1"/>
    <col min="13202" max="13202" width="5.7109375" style="119" customWidth="1"/>
    <col min="13203" max="13203" width="13.85546875" style="119" customWidth="1"/>
    <col min="13204" max="13204" width="15" style="119" customWidth="1"/>
    <col min="13205" max="13205" width="16.42578125" style="119" customWidth="1"/>
    <col min="13206" max="13206" width="18" style="119" customWidth="1"/>
    <col min="13207" max="13207" width="7.140625" style="119" customWidth="1"/>
    <col min="13208" max="13208" width="16.28515625" style="119" customWidth="1"/>
    <col min="13209" max="13209" width="5.5703125" style="119" customWidth="1"/>
    <col min="13210" max="13210" width="15.42578125" style="119" customWidth="1"/>
    <col min="13211" max="13211" width="5.5703125" style="119" customWidth="1"/>
    <col min="13212" max="13212" width="18.42578125" style="119" customWidth="1"/>
    <col min="13213" max="13213" width="18" style="119" customWidth="1"/>
    <col min="13214" max="13214" width="19.5703125" style="119" customWidth="1"/>
    <col min="13215" max="13215" width="17.5703125" style="119" customWidth="1"/>
    <col min="13216" max="13444" width="9.140625" style="119"/>
    <col min="13445" max="13445" width="24" style="119" customWidth="1"/>
    <col min="13446" max="13446" width="32" style="119" customWidth="1"/>
    <col min="13447" max="13447" width="10.140625" style="119" customWidth="1"/>
    <col min="13448" max="13449" width="8.7109375" style="119" customWidth="1"/>
    <col min="13450" max="13450" width="9.140625" style="119"/>
    <col min="13451" max="13451" width="15" style="119" customWidth="1"/>
    <col min="13452" max="13452" width="7.42578125" style="119" customWidth="1"/>
    <col min="13453" max="13453" width="16.28515625" style="119" customWidth="1"/>
    <col min="13454" max="13454" width="7.7109375" style="119" customWidth="1"/>
    <col min="13455" max="13455" width="12.85546875" style="119" customWidth="1"/>
    <col min="13456" max="13456" width="6.42578125" style="119" customWidth="1"/>
    <col min="13457" max="13457" width="14.28515625" style="119" customWidth="1"/>
    <col min="13458" max="13458" width="5.7109375" style="119" customWidth="1"/>
    <col min="13459" max="13459" width="13.85546875" style="119" customWidth="1"/>
    <col min="13460" max="13460" width="15" style="119" customWidth="1"/>
    <col min="13461" max="13461" width="16.42578125" style="119" customWidth="1"/>
    <col min="13462" max="13462" width="18" style="119" customWidth="1"/>
    <col min="13463" max="13463" width="7.140625" style="119" customWidth="1"/>
    <col min="13464" max="13464" width="16.28515625" style="119" customWidth="1"/>
    <col min="13465" max="13465" width="5.5703125" style="119" customWidth="1"/>
    <col min="13466" max="13466" width="15.42578125" style="119" customWidth="1"/>
    <col min="13467" max="13467" width="5.5703125" style="119" customWidth="1"/>
    <col min="13468" max="13468" width="18.42578125" style="119" customWidth="1"/>
    <col min="13469" max="13469" width="18" style="119" customWidth="1"/>
    <col min="13470" max="13470" width="19.5703125" style="119" customWidth="1"/>
    <col min="13471" max="13471" width="17.5703125" style="119" customWidth="1"/>
    <col min="13472" max="13700" width="9.140625" style="119"/>
    <col min="13701" max="13701" width="24" style="119" customWidth="1"/>
    <col min="13702" max="13702" width="32" style="119" customWidth="1"/>
    <col min="13703" max="13703" width="10.140625" style="119" customWidth="1"/>
    <col min="13704" max="13705" width="8.7109375" style="119" customWidth="1"/>
    <col min="13706" max="13706" width="9.140625" style="119"/>
    <col min="13707" max="13707" width="15" style="119" customWidth="1"/>
    <col min="13708" max="13708" width="7.42578125" style="119" customWidth="1"/>
    <col min="13709" max="13709" width="16.28515625" style="119" customWidth="1"/>
    <col min="13710" max="13710" width="7.7109375" style="119" customWidth="1"/>
    <col min="13711" max="13711" width="12.85546875" style="119" customWidth="1"/>
    <col min="13712" max="13712" width="6.42578125" style="119" customWidth="1"/>
    <col min="13713" max="13713" width="14.28515625" style="119" customWidth="1"/>
    <col min="13714" max="13714" width="5.7109375" style="119" customWidth="1"/>
    <col min="13715" max="13715" width="13.85546875" style="119" customWidth="1"/>
    <col min="13716" max="13716" width="15" style="119" customWidth="1"/>
    <col min="13717" max="13717" width="16.42578125" style="119" customWidth="1"/>
    <col min="13718" max="13718" width="18" style="119" customWidth="1"/>
    <col min="13719" max="13719" width="7.140625" style="119" customWidth="1"/>
    <col min="13720" max="13720" width="16.28515625" style="119" customWidth="1"/>
    <col min="13721" max="13721" width="5.5703125" style="119" customWidth="1"/>
    <col min="13722" max="13722" width="15.42578125" style="119" customWidth="1"/>
    <col min="13723" max="13723" width="5.5703125" style="119" customWidth="1"/>
    <col min="13724" max="13724" width="18.42578125" style="119" customWidth="1"/>
    <col min="13725" max="13725" width="18" style="119" customWidth="1"/>
    <col min="13726" max="13726" width="19.5703125" style="119" customWidth="1"/>
    <col min="13727" max="13727" width="17.5703125" style="119" customWidth="1"/>
    <col min="13728" max="13956" width="9.140625" style="119"/>
    <col min="13957" max="13957" width="24" style="119" customWidth="1"/>
    <col min="13958" max="13958" width="32" style="119" customWidth="1"/>
    <col min="13959" max="13959" width="10.140625" style="119" customWidth="1"/>
    <col min="13960" max="13961" width="8.7109375" style="119" customWidth="1"/>
    <col min="13962" max="13962" width="9.140625" style="119"/>
    <col min="13963" max="13963" width="15" style="119" customWidth="1"/>
    <col min="13964" max="13964" width="7.42578125" style="119" customWidth="1"/>
    <col min="13965" max="13965" width="16.28515625" style="119" customWidth="1"/>
    <col min="13966" max="13966" width="7.7109375" style="119" customWidth="1"/>
    <col min="13967" max="13967" width="12.85546875" style="119" customWidth="1"/>
    <col min="13968" max="13968" width="6.42578125" style="119" customWidth="1"/>
    <col min="13969" max="13969" width="14.28515625" style="119" customWidth="1"/>
    <col min="13970" max="13970" width="5.7109375" style="119" customWidth="1"/>
    <col min="13971" max="13971" width="13.85546875" style="119" customWidth="1"/>
    <col min="13972" max="13972" width="15" style="119" customWidth="1"/>
    <col min="13973" max="13973" width="16.42578125" style="119" customWidth="1"/>
    <col min="13974" max="13974" width="18" style="119" customWidth="1"/>
    <col min="13975" max="13975" width="7.140625" style="119" customWidth="1"/>
    <col min="13976" max="13976" width="16.28515625" style="119" customWidth="1"/>
    <col min="13977" max="13977" width="5.5703125" style="119" customWidth="1"/>
    <col min="13978" max="13978" width="15.42578125" style="119" customWidth="1"/>
    <col min="13979" max="13979" width="5.5703125" style="119" customWidth="1"/>
    <col min="13980" max="13980" width="18.42578125" style="119" customWidth="1"/>
    <col min="13981" max="13981" width="18" style="119" customWidth="1"/>
    <col min="13982" max="13982" width="19.5703125" style="119" customWidth="1"/>
    <col min="13983" max="13983" width="17.5703125" style="119" customWidth="1"/>
    <col min="13984" max="14212" width="9.140625" style="119"/>
    <col min="14213" max="14213" width="24" style="119" customWidth="1"/>
    <col min="14214" max="14214" width="32" style="119" customWidth="1"/>
    <col min="14215" max="14215" width="10.140625" style="119" customWidth="1"/>
    <col min="14216" max="14217" width="8.7109375" style="119" customWidth="1"/>
    <col min="14218" max="14218" width="9.140625" style="119"/>
    <col min="14219" max="14219" width="15" style="119" customWidth="1"/>
    <col min="14220" max="14220" width="7.42578125" style="119" customWidth="1"/>
    <col min="14221" max="14221" width="16.28515625" style="119" customWidth="1"/>
    <col min="14222" max="14222" width="7.7109375" style="119" customWidth="1"/>
    <col min="14223" max="14223" width="12.85546875" style="119" customWidth="1"/>
    <col min="14224" max="14224" width="6.42578125" style="119" customWidth="1"/>
    <col min="14225" max="14225" width="14.28515625" style="119" customWidth="1"/>
    <col min="14226" max="14226" width="5.7109375" style="119" customWidth="1"/>
    <col min="14227" max="14227" width="13.85546875" style="119" customWidth="1"/>
    <col min="14228" max="14228" width="15" style="119" customWidth="1"/>
    <col min="14229" max="14229" width="16.42578125" style="119" customWidth="1"/>
    <col min="14230" max="14230" width="18" style="119" customWidth="1"/>
    <col min="14231" max="14231" width="7.140625" style="119" customWidth="1"/>
    <col min="14232" max="14232" width="16.28515625" style="119" customWidth="1"/>
    <col min="14233" max="14233" width="5.5703125" style="119" customWidth="1"/>
    <col min="14234" max="14234" width="15.42578125" style="119" customWidth="1"/>
    <col min="14235" max="14235" width="5.5703125" style="119" customWidth="1"/>
    <col min="14236" max="14236" width="18.42578125" style="119" customWidth="1"/>
    <col min="14237" max="14237" width="18" style="119" customWidth="1"/>
    <col min="14238" max="14238" width="19.5703125" style="119" customWidth="1"/>
    <col min="14239" max="14239" width="17.5703125" style="119" customWidth="1"/>
    <col min="14240" max="14468" width="9.140625" style="119"/>
    <col min="14469" max="14469" width="24" style="119" customWidth="1"/>
    <col min="14470" max="14470" width="32" style="119" customWidth="1"/>
    <col min="14471" max="14471" width="10.140625" style="119" customWidth="1"/>
    <col min="14472" max="14473" width="8.7109375" style="119" customWidth="1"/>
    <col min="14474" max="14474" width="9.140625" style="119"/>
    <col min="14475" max="14475" width="15" style="119" customWidth="1"/>
    <col min="14476" max="14476" width="7.42578125" style="119" customWidth="1"/>
    <col min="14477" max="14477" width="16.28515625" style="119" customWidth="1"/>
    <col min="14478" max="14478" width="7.7109375" style="119" customWidth="1"/>
    <col min="14479" max="14479" width="12.85546875" style="119" customWidth="1"/>
    <col min="14480" max="14480" width="6.42578125" style="119" customWidth="1"/>
    <col min="14481" max="14481" width="14.28515625" style="119" customWidth="1"/>
    <col min="14482" max="14482" width="5.7109375" style="119" customWidth="1"/>
    <col min="14483" max="14483" width="13.85546875" style="119" customWidth="1"/>
    <col min="14484" max="14484" width="15" style="119" customWidth="1"/>
    <col min="14485" max="14485" width="16.42578125" style="119" customWidth="1"/>
    <col min="14486" max="14486" width="18" style="119" customWidth="1"/>
    <col min="14487" max="14487" width="7.140625" style="119" customWidth="1"/>
    <col min="14488" max="14488" width="16.28515625" style="119" customWidth="1"/>
    <col min="14489" max="14489" width="5.5703125" style="119" customWidth="1"/>
    <col min="14490" max="14490" width="15.42578125" style="119" customWidth="1"/>
    <col min="14491" max="14491" width="5.5703125" style="119" customWidth="1"/>
    <col min="14492" max="14492" width="18.42578125" style="119" customWidth="1"/>
    <col min="14493" max="14493" width="18" style="119" customWidth="1"/>
    <col min="14494" max="14494" width="19.5703125" style="119" customWidth="1"/>
    <col min="14495" max="14495" width="17.5703125" style="119" customWidth="1"/>
    <col min="14496" max="14724" width="9.140625" style="119"/>
    <col min="14725" max="14725" width="24" style="119" customWidth="1"/>
    <col min="14726" max="14726" width="32" style="119" customWidth="1"/>
    <col min="14727" max="14727" width="10.140625" style="119" customWidth="1"/>
    <col min="14728" max="14729" width="8.7109375" style="119" customWidth="1"/>
    <col min="14730" max="14730" width="9.140625" style="119"/>
    <col min="14731" max="14731" width="15" style="119" customWidth="1"/>
    <col min="14732" max="14732" width="7.42578125" style="119" customWidth="1"/>
    <col min="14733" max="14733" width="16.28515625" style="119" customWidth="1"/>
    <col min="14734" max="14734" width="7.7109375" style="119" customWidth="1"/>
    <col min="14735" max="14735" width="12.85546875" style="119" customWidth="1"/>
    <col min="14736" max="14736" width="6.42578125" style="119" customWidth="1"/>
    <col min="14737" max="14737" width="14.28515625" style="119" customWidth="1"/>
    <col min="14738" max="14738" width="5.7109375" style="119" customWidth="1"/>
    <col min="14739" max="14739" width="13.85546875" style="119" customWidth="1"/>
    <col min="14740" max="14740" width="15" style="119" customWidth="1"/>
    <col min="14741" max="14741" width="16.42578125" style="119" customWidth="1"/>
    <col min="14742" max="14742" width="18" style="119" customWidth="1"/>
    <col min="14743" max="14743" width="7.140625" style="119" customWidth="1"/>
    <col min="14744" max="14744" width="16.28515625" style="119" customWidth="1"/>
    <col min="14745" max="14745" width="5.5703125" style="119" customWidth="1"/>
    <col min="14746" max="14746" width="15.42578125" style="119" customWidth="1"/>
    <col min="14747" max="14747" width="5.5703125" style="119" customWidth="1"/>
    <col min="14748" max="14748" width="18.42578125" style="119" customWidth="1"/>
    <col min="14749" max="14749" width="18" style="119" customWidth="1"/>
    <col min="14750" max="14750" width="19.5703125" style="119" customWidth="1"/>
    <col min="14751" max="14751" width="17.5703125" style="119" customWidth="1"/>
    <col min="14752" max="14980" width="9.140625" style="119"/>
    <col min="14981" max="14981" width="24" style="119" customWidth="1"/>
    <col min="14982" max="14982" width="32" style="119" customWidth="1"/>
    <col min="14983" max="14983" width="10.140625" style="119" customWidth="1"/>
    <col min="14984" max="14985" width="8.7109375" style="119" customWidth="1"/>
    <col min="14986" max="14986" width="9.140625" style="119"/>
    <col min="14987" max="14987" width="15" style="119" customWidth="1"/>
    <col min="14988" max="14988" width="7.42578125" style="119" customWidth="1"/>
    <col min="14989" max="14989" width="16.28515625" style="119" customWidth="1"/>
    <col min="14990" max="14990" width="7.7109375" style="119" customWidth="1"/>
    <col min="14991" max="14991" width="12.85546875" style="119" customWidth="1"/>
    <col min="14992" max="14992" width="6.42578125" style="119" customWidth="1"/>
    <col min="14993" max="14993" width="14.28515625" style="119" customWidth="1"/>
    <col min="14994" max="14994" width="5.7109375" style="119" customWidth="1"/>
    <col min="14995" max="14995" width="13.85546875" style="119" customWidth="1"/>
    <col min="14996" max="14996" width="15" style="119" customWidth="1"/>
    <col min="14997" max="14997" width="16.42578125" style="119" customWidth="1"/>
    <col min="14998" max="14998" width="18" style="119" customWidth="1"/>
    <col min="14999" max="14999" width="7.140625" style="119" customWidth="1"/>
    <col min="15000" max="15000" width="16.28515625" style="119" customWidth="1"/>
    <col min="15001" max="15001" width="5.5703125" style="119" customWidth="1"/>
    <col min="15002" max="15002" width="15.42578125" style="119" customWidth="1"/>
    <col min="15003" max="15003" width="5.5703125" style="119" customWidth="1"/>
    <col min="15004" max="15004" width="18.42578125" style="119" customWidth="1"/>
    <col min="15005" max="15005" width="18" style="119" customWidth="1"/>
    <col min="15006" max="15006" width="19.5703125" style="119" customWidth="1"/>
    <col min="15007" max="15007" width="17.5703125" style="119" customWidth="1"/>
    <col min="15008" max="15236" width="9.140625" style="119"/>
    <col min="15237" max="15237" width="24" style="119" customWidth="1"/>
    <col min="15238" max="15238" width="32" style="119" customWidth="1"/>
    <col min="15239" max="15239" width="10.140625" style="119" customWidth="1"/>
    <col min="15240" max="15241" width="8.7109375" style="119" customWidth="1"/>
    <col min="15242" max="15242" width="9.140625" style="119"/>
    <col min="15243" max="15243" width="15" style="119" customWidth="1"/>
    <col min="15244" max="15244" width="7.42578125" style="119" customWidth="1"/>
    <col min="15245" max="15245" width="16.28515625" style="119" customWidth="1"/>
    <col min="15246" max="15246" width="7.7109375" style="119" customWidth="1"/>
    <col min="15247" max="15247" width="12.85546875" style="119" customWidth="1"/>
    <col min="15248" max="15248" width="6.42578125" style="119" customWidth="1"/>
    <col min="15249" max="15249" width="14.28515625" style="119" customWidth="1"/>
    <col min="15250" max="15250" width="5.7109375" style="119" customWidth="1"/>
    <col min="15251" max="15251" width="13.85546875" style="119" customWidth="1"/>
    <col min="15252" max="15252" width="15" style="119" customWidth="1"/>
    <col min="15253" max="15253" width="16.42578125" style="119" customWidth="1"/>
    <col min="15254" max="15254" width="18" style="119" customWidth="1"/>
    <col min="15255" max="15255" width="7.140625" style="119" customWidth="1"/>
    <col min="15256" max="15256" width="16.28515625" style="119" customWidth="1"/>
    <col min="15257" max="15257" width="5.5703125" style="119" customWidth="1"/>
    <col min="15258" max="15258" width="15.42578125" style="119" customWidth="1"/>
    <col min="15259" max="15259" width="5.5703125" style="119" customWidth="1"/>
    <col min="15260" max="15260" width="18.42578125" style="119" customWidth="1"/>
    <col min="15261" max="15261" width="18" style="119" customWidth="1"/>
    <col min="15262" max="15262" width="19.5703125" style="119" customWidth="1"/>
    <col min="15263" max="15263" width="17.5703125" style="119" customWidth="1"/>
    <col min="15264" max="15492" width="9.140625" style="119"/>
    <col min="15493" max="15493" width="24" style="119" customWidth="1"/>
    <col min="15494" max="15494" width="32" style="119" customWidth="1"/>
    <col min="15495" max="15495" width="10.140625" style="119" customWidth="1"/>
    <col min="15496" max="15497" width="8.7109375" style="119" customWidth="1"/>
    <col min="15498" max="15498" width="9.140625" style="119"/>
    <col min="15499" max="15499" width="15" style="119" customWidth="1"/>
    <col min="15500" max="15500" width="7.42578125" style="119" customWidth="1"/>
    <col min="15501" max="15501" width="16.28515625" style="119" customWidth="1"/>
    <col min="15502" max="15502" width="7.7109375" style="119" customWidth="1"/>
    <col min="15503" max="15503" width="12.85546875" style="119" customWidth="1"/>
    <col min="15504" max="15504" width="6.42578125" style="119" customWidth="1"/>
    <col min="15505" max="15505" width="14.28515625" style="119" customWidth="1"/>
    <col min="15506" max="15506" width="5.7109375" style="119" customWidth="1"/>
    <col min="15507" max="15507" width="13.85546875" style="119" customWidth="1"/>
    <col min="15508" max="15508" width="15" style="119" customWidth="1"/>
    <col min="15509" max="15509" width="16.42578125" style="119" customWidth="1"/>
    <col min="15510" max="15510" width="18" style="119" customWidth="1"/>
    <col min="15511" max="15511" width="7.140625" style="119" customWidth="1"/>
    <col min="15512" max="15512" width="16.28515625" style="119" customWidth="1"/>
    <col min="15513" max="15513" width="5.5703125" style="119" customWidth="1"/>
    <col min="15514" max="15514" width="15.42578125" style="119" customWidth="1"/>
    <col min="15515" max="15515" width="5.5703125" style="119" customWidth="1"/>
    <col min="15516" max="15516" width="18.42578125" style="119" customWidth="1"/>
    <col min="15517" max="15517" width="18" style="119" customWidth="1"/>
    <col min="15518" max="15518" width="19.5703125" style="119" customWidth="1"/>
    <col min="15519" max="15519" width="17.5703125" style="119" customWidth="1"/>
    <col min="15520" max="15748" width="9.140625" style="119"/>
    <col min="15749" max="15749" width="24" style="119" customWidth="1"/>
    <col min="15750" max="15750" width="32" style="119" customWidth="1"/>
    <col min="15751" max="15751" width="10.140625" style="119" customWidth="1"/>
    <col min="15752" max="15753" width="8.7109375" style="119" customWidth="1"/>
    <col min="15754" max="15754" width="9.140625" style="119"/>
    <col min="15755" max="15755" width="15" style="119" customWidth="1"/>
    <col min="15756" max="15756" width="7.42578125" style="119" customWidth="1"/>
    <col min="15757" max="15757" width="16.28515625" style="119" customWidth="1"/>
    <col min="15758" max="15758" width="7.7109375" style="119" customWidth="1"/>
    <col min="15759" max="15759" width="12.85546875" style="119" customWidth="1"/>
    <col min="15760" max="15760" width="6.42578125" style="119" customWidth="1"/>
    <col min="15761" max="15761" width="14.28515625" style="119" customWidth="1"/>
    <col min="15762" max="15762" width="5.7109375" style="119" customWidth="1"/>
    <col min="15763" max="15763" width="13.85546875" style="119" customWidth="1"/>
    <col min="15764" max="15764" width="15" style="119" customWidth="1"/>
    <col min="15765" max="15765" width="16.42578125" style="119" customWidth="1"/>
    <col min="15766" max="15766" width="18" style="119" customWidth="1"/>
    <col min="15767" max="15767" width="7.140625" style="119" customWidth="1"/>
    <col min="15768" max="15768" width="16.28515625" style="119" customWidth="1"/>
    <col min="15769" max="15769" width="5.5703125" style="119" customWidth="1"/>
    <col min="15770" max="15770" width="15.42578125" style="119" customWidth="1"/>
    <col min="15771" max="15771" width="5.5703125" style="119" customWidth="1"/>
    <col min="15772" max="15772" width="18.42578125" style="119" customWidth="1"/>
    <col min="15773" max="15773" width="18" style="119" customWidth="1"/>
    <col min="15774" max="15774" width="19.5703125" style="119" customWidth="1"/>
    <col min="15775" max="15775" width="17.5703125" style="119" customWidth="1"/>
    <col min="15776" max="16004" width="9.140625" style="119"/>
    <col min="16005" max="16005" width="24" style="119" customWidth="1"/>
    <col min="16006" max="16006" width="32" style="119" customWidth="1"/>
    <col min="16007" max="16007" width="10.140625" style="119" customWidth="1"/>
    <col min="16008" max="16009" width="8.7109375" style="119" customWidth="1"/>
    <col min="16010" max="16010" width="9.140625" style="119"/>
    <col min="16011" max="16011" width="15" style="119" customWidth="1"/>
    <col min="16012" max="16012" width="7.42578125" style="119" customWidth="1"/>
    <col min="16013" max="16013" width="16.28515625" style="119" customWidth="1"/>
    <col min="16014" max="16014" width="7.7109375" style="119" customWidth="1"/>
    <col min="16015" max="16015" width="12.85546875" style="119" customWidth="1"/>
    <col min="16016" max="16016" width="6.42578125" style="119" customWidth="1"/>
    <col min="16017" max="16017" width="14.28515625" style="119" customWidth="1"/>
    <col min="16018" max="16018" width="5.7109375" style="119" customWidth="1"/>
    <col min="16019" max="16019" width="13.85546875" style="119" customWidth="1"/>
    <col min="16020" max="16020" width="15" style="119" customWidth="1"/>
    <col min="16021" max="16021" width="16.42578125" style="119" customWidth="1"/>
    <col min="16022" max="16022" width="18" style="119" customWidth="1"/>
    <col min="16023" max="16023" width="7.140625" style="119" customWidth="1"/>
    <col min="16024" max="16024" width="16.28515625" style="119" customWidth="1"/>
    <col min="16025" max="16025" width="5.5703125" style="119" customWidth="1"/>
    <col min="16026" max="16026" width="15.42578125" style="119" customWidth="1"/>
    <col min="16027" max="16027" width="5.5703125" style="119" customWidth="1"/>
    <col min="16028" max="16028" width="18.42578125" style="119" customWidth="1"/>
    <col min="16029" max="16029" width="18" style="119" customWidth="1"/>
    <col min="16030" max="16030" width="19.5703125" style="119" customWidth="1"/>
    <col min="16031" max="16031" width="17.5703125" style="119" customWidth="1"/>
    <col min="16032" max="16384" width="9.140625" style="119"/>
  </cols>
  <sheetData>
    <row r="1" spans="1:36 1130:1130" ht="99.75" customHeight="1" x14ac:dyDescent="0.25">
      <c r="AB1" s="248" t="s">
        <v>427</v>
      </c>
      <c r="AC1" s="248"/>
      <c r="AD1" s="248"/>
      <c r="AE1" s="248"/>
      <c r="AF1" s="248"/>
    </row>
    <row r="3" spans="1:36 1130:1130" ht="65.25" customHeight="1" x14ac:dyDescent="0.25">
      <c r="B3" s="360" t="s">
        <v>367</v>
      </c>
      <c r="C3" s="360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1"/>
      <c r="O3" s="361"/>
    </row>
    <row r="4" spans="1:36 1130:1130" x14ac:dyDescent="0.25">
      <c r="D4" s="214"/>
      <c r="AD4" s="214"/>
      <c r="AE4" s="334" t="s">
        <v>265</v>
      </c>
      <c r="AF4" s="334"/>
    </row>
    <row r="5" spans="1:36 1130:1130" ht="15" customHeight="1" x14ac:dyDescent="0.25">
      <c r="A5" s="351" t="s">
        <v>254</v>
      </c>
      <c r="B5" s="352" t="s">
        <v>368</v>
      </c>
      <c r="C5" s="352" t="s">
        <v>369</v>
      </c>
      <c r="D5" s="351" t="s">
        <v>264</v>
      </c>
      <c r="E5" s="351"/>
      <c r="F5" s="351"/>
      <c r="G5" s="355" t="s">
        <v>266</v>
      </c>
      <c r="H5" s="357" t="s">
        <v>267</v>
      </c>
      <c r="I5" s="357"/>
      <c r="J5" s="357" t="s">
        <v>370</v>
      </c>
      <c r="K5" s="357"/>
      <c r="L5" s="357" t="s">
        <v>371</v>
      </c>
      <c r="M5" s="357"/>
      <c r="N5" s="357" t="s">
        <v>262</v>
      </c>
      <c r="O5" s="367"/>
      <c r="P5" s="366" t="s">
        <v>251</v>
      </c>
      <c r="Q5" s="366"/>
      <c r="R5" s="366"/>
      <c r="S5" s="366"/>
      <c r="T5" s="356" t="s">
        <v>268</v>
      </c>
      <c r="U5" s="358" t="s">
        <v>372</v>
      </c>
      <c r="V5" s="357" t="s">
        <v>373</v>
      </c>
      <c r="W5" s="357" t="s">
        <v>374</v>
      </c>
      <c r="X5" s="358" t="s">
        <v>269</v>
      </c>
      <c r="Y5" s="351" t="s">
        <v>375</v>
      </c>
      <c r="Z5" s="351"/>
      <c r="AA5" s="363" t="s">
        <v>376</v>
      </c>
      <c r="AB5" s="363" t="s">
        <v>377</v>
      </c>
      <c r="AC5" s="373" t="s">
        <v>365</v>
      </c>
      <c r="AD5" s="373"/>
      <c r="AE5" s="370" t="s">
        <v>366</v>
      </c>
      <c r="AF5" s="371" t="s">
        <v>270</v>
      </c>
      <c r="AH5" s="372"/>
      <c r="AJ5" s="372"/>
    </row>
    <row r="6" spans="1:36 1130:1130" ht="72.75" customHeight="1" x14ac:dyDescent="0.25">
      <c r="A6" s="351"/>
      <c r="B6" s="353"/>
      <c r="C6" s="353"/>
      <c r="D6" s="364" t="s">
        <v>323</v>
      </c>
      <c r="E6" s="364" t="s">
        <v>324</v>
      </c>
      <c r="F6" s="364" t="s">
        <v>325</v>
      </c>
      <c r="G6" s="355"/>
      <c r="H6" s="357"/>
      <c r="I6" s="357"/>
      <c r="J6" s="357"/>
      <c r="K6" s="357"/>
      <c r="L6" s="357"/>
      <c r="M6" s="357"/>
      <c r="N6" s="357"/>
      <c r="O6" s="367"/>
      <c r="P6" s="366" t="s">
        <v>249</v>
      </c>
      <c r="Q6" s="366"/>
      <c r="R6" s="366" t="s">
        <v>248</v>
      </c>
      <c r="S6" s="366"/>
      <c r="T6" s="356"/>
      <c r="U6" s="359"/>
      <c r="V6" s="357"/>
      <c r="W6" s="357"/>
      <c r="X6" s="359"/>
      <c r="Y6" s="351"/>
      <c r="Z6" s="351"/>
      <c r="AA6" s="363"/>
      <c r="AB6" s="363"/>
      <c r="AC6" s="373"/>
      <c r="AD6" s="373"/>
      <c r="AE6" s="370"/>
      <c r="AF6" s="371"/>
      <c r="AH6" s="372"/>
      <c r="AJ6" s="372"/>
    </row>
    <row r="7" spans="1:36 1130:1130" ht="22.5" customHeight="1" x14ac:dyDescent="0.25">
      <c r="A7" s="351"/>
      <c r="B7" s="354"/>
      <c r="C7" s="354"/>
      <c r="D7" s="365"/>
      <c r="E7" s="365"/>
      <c r="F7" s="365"/>
      <c r="G7" s="355"/>
      <c r="H7" s="165" t="s">
        <v>180</v>
      </c>
      <c r="I7" s="163" t="s">
        <v>184</v>
      </c>
      <c r="J7" s="165" t="s">
        <v>180</v>
      </c>
      <c r="K7" s="163" t="s">
        <v>184</v>
      </c>
      <c r="L7" s="165" t="s">
        <v>180</v>
      </c>
      <c r="M7" s="163" t="s">
        <v>184</v>
      </c>
      <c r="N7" s="165" t="s">
        <v>180</v>
      </c>
      <c r="O7" s="163" t="s">
        <v>184</v>
      </c>
      <c r="P7" s="165" t="s">
        <v>180</v>
      </c>
      <c r="Q7" s="165" t="s">
        <v>184</v>
      </c>
      <c r="R7" s="165" t="s">
        <v>180</v>
      </c>
      <c r="S7" s="165" t="s">
        <v>184</v>
      </c>
      <c r="T7" s="357"/>
      <c r="U7" s="215"/>
      <c r="V7" s="356"/>
      <c r="W7" s="356"/>
      <c r="X7" s="362"/>
      <c r="Y7" s="163" t="s">
        <v>200</v>
      </c>
      <c r="Z7" s="163" t="s">
        <v>184</v>
      </c>
      <c r="AA7" s="363"/>
      <c r="AB7" s="363"/>
      <c r="AC7" s="164" t="s">
        <v>180</v>
      </c>
      <c r="AD7" s="216" t="s">
        <v>184</v>
      </c>
      <c r="AE7" s="370"/>
      <c r="AF7" s="371"/>
      <c r="AH7" s="372"/>
      <c r="AJ7" s="372"/>
    </row>
    <row r="8" spans="1:36 1130:1130" ht="34.5" customHeight="1" x14ac:dyDescent="0.25">
      <c r="A8" s="160" t="s">
        <v>271</v>
      </c>
      <c r="B8" s="120"/>
      <c r="C8" s="120"/>
      <c r="D8" s="162"/>
      <c r="E8" s="162"/>
      <c r="F8" s="162"/>
      <c r="G8" s="121"/>
      <c r="H8" s="217"/>
      <c r="I8" s="121">
        <f t="shared" ref="I8:I13" si="0">G8*H8</f>
        <v>0</v>
      </c>
      <c r="J8" s="217"/>
      <c r="K8" s="121">
        <f>G8*J8</f>
        <v>0</v>
      </c>
      <c r="L8" s="217"/>
      <c r="M8" s="121">
        <f>G8*L8</f>
        <v>0</v>
      </c>
      <c r="N8" s="217">
        <v>0.2</v>
      </c>
      <c r="O8" s="121">
        <f>G8*N8</f>
        <v>0</v>
      </c>
      <c r="P8" s="217">
        <v>0.7</v>
      </c>
      <c r="Q8" s="121">
        <f>(G8+I8+K8+M8+O8)*0.7</f>
        <v>0</v>
      </c>
      <c r="R8" s="217">
        <v>0.5</v>
      </c>
      <c r="S8" s="121">
        <f>(G8+I8+K8+M8+O8)*0.5</f>
        <v>0</v>
      </c>
      <c r="T8" s="121">
        <f>G8+I8+K8+M8+O8+Q8+S8</f>
        <v>0</v>
      </c>
      <c r="U8" s="218">
        <f>IF(($U$7-T8)&lt;0,0,$U$7-T8)</f>
        <v>0</v>
      </c>
      <c r="V8" s="121">
        <f>T8+U8</f>
        <v>0</v>
      </c>
      <c r="W8" s="121">
        <f>V8*E8</f>
        <v>0</v>
      </c>
      <c r="X8" s="121">
        <f>W8*12</f>
        <v>0</v>
      </c>
      <c r="Y8" s="226">
        <v>2</v>
      </c>
      <c r="Z8" s="121">
        <f>G8*Y8*F8</f>
        <v>0</v>
      </c>
      <c r="AA8" s="122">
        <f>V8*12+G8*Y8</f>
        <v>0</v>
      </c>
      <c r="AB8" s="122">
        <f>X8+Z8</f>
        <v>0</v>
      </c>
      <c r="AC8" s="219" t="e">
        <f>AD8/AA8</f>
        <v>#DIV/0!</v>
      </c>
      <c r="AD8" s="220">
        <f>ROUND((IF(AA8&lt;=2225000,AA8*2.9%,2225000*2.9%)+IF(AA8&lt;=2225000,AA8*22%,2225000*22%+(AA8-2225000)*10%)+AA8*(5.1%+0.2%)),2)</f>
        <v>0</v>
      </c>
      <c r="AE8" s="221" t="e">
        <f>AB8*AC8</f>
        <v>#DIV/0!</v>
      </c>
      <c r="AF8" s="124" t="e">
        <f>AB8+AE8</f>
        <v>#DIV/0!</v>
      </c>
      <c r="AH8" s="125"/>
      <c r="AJ8" s="125"/>
      <c r="AQL8" s="119">
        <f>O8*E8</f>
        <v>0</v>
      </c>
    </row>
    <row r="9" spans="1:36 1130:1130" ht="27" customHeight="1" x14ac:dyDescent="0.25">
      <c r="A9" s="347" t="s">
        <v>272</v>
      </c>
      <c r="B9" s="120"/>
      <c r="C9" s="120"/>
      <c r="D9" s="162"/>
      <c r="E9" s="162"/>
      <c r="F9" s="162"/>
      <c r="G9" s="121"/>
      <c r="H9" s="217"/>
      <c r="I9" s="121">
        <f t="shared" si="0"/>
        <v>0</v>
      </c>
      <c r="J9" s="217"/>
      <c r="K9" s="121">
        <f t="shared" ref="K9:K12" si="1">G9*J9</f>
        <v>0</v>
      </c>
      <c r="L9" s="217"/>
      <c r="M9" s="121">
        <f t="shared" ref="M9:M12" si="2">I9*L9</f>
        <v>0</v>
      </c>
      <c r="N9" s="217">
        <v>0.2</v>
      </c>
      <c r="O9" s="121">
        <f>G9*N9</f>
        <v>0</v>
      </c>
      <c r="P9" s="217">
        <v>0.7</v>
      </c>
      <c r="Q9" s="121">
        <f t="shared" ref="Q9:Q12" si="3">(G9+I9+K9+M9+O9)*0.7</f>
        <v>0</v>
      </c>
      <c r="R9" s="217">
        <v>0.5</v>
      </c>
      <c r="S9" s="121">
        <f t="shared" ref="S9:S12" si="4">(G9+I9+K9+M9+O9)*0.5</f>
        <v>0</v>
      </c>
      <c r="T9" s="121">
        <f t="shared" ref="T9:T12" si="5">G9+I9+K9+M9+O9+Q9+S9</f>
        <v>0</v>
      </c>
      <c r="U9" s="121">
        <f t="shared" ref="U9:U12" si="6">IF(($U$7-T9)&lt;0,0,$U$7-T9)</f>
        <v>0</v>
      </c>
      <c r="V9" s="121">
        <f t="shared" ref="V9:V12" si="7">T9+U9</f>
        <v>0</v>
      </c>
      <c r="W9" s="121">
        <f t="shared" ref="W9:W12" si="8">V9*E9</f>
        <v>0</v>
      </c>
      <c r="X9" s="121">
        <f t="shared" ref="X9:X11" si="9">W9*12</f>
        <v>0</v>
      </c>
      <c r="Y9" s="226">
        <v>2</v>
      </c>
      <c r="Z9" s="121">
        <f>G9*Y9*F9</f>
        <v>0</v>
      </c>
      <c r="AA9" s="122">
        <f t="shared" ref="AA9:AA12" si="10">(T9+U9)*12+G9*Y9</f>
        <v>0</v>
      </c>
      <c r="AB9" s="122">
        <f t="shared" ref="AB9:AB32" si="11">X9+Z9</f>
        <v>0</v>
      </c>
      <c r="AC9" s="222" t="e">
        <f t="shared" ref="AC9:AC32" si="12">AD9/AA9</f>
        <v>#DIV/0!</v>
      </c>
      <c r="AD9" s="123">
        <f t="shared" ref="AD9:AD32" si="13">ROUND((IF(AA9&lt;=2225000,AA9*2.9%,2225000*2.9%)+IF(AA9&lt;=2225000,AA9*22%,2225000*22%+(AA9-2225000)*10%)+AA9*(5.1%+0.2%)),2)</f>
        <v>0</v>
      </c>
      <c r="AE9" s="123" t="e">
        <f t="shared" ref="AE9:AE12" si="14">AB9*AC9</f>
        <v>#DIV/0!</v>
      </c>
      <c r="AF9" s="124" t="e">
        <f t="shared" ref="AF9:AF32" si="15">AB9+AE9</f>
        <v>#DIV/0!</v>
      </c>
      <c r="AH9" s="125"/>
      <c r="AJ9" s="125"/>
    </row>
    <row r="10" spans="1:36 1130:1130" ht="24.75" customHeight="1" x14ac:dyDescent="0.25">
      <c r="A10" s="347"/>
      <c r="B10" s="120"/>
      <c r="C10" s="120"/>
      <c r="D10" s="162"/>
      <c r="E10" s="162"/>
      <c r="F10" s="162"/>
      <c r="G10" s="121"/>
      <c r="H10" s="217"/>
      <c r="I10" s="121">
        <f t="shared" si="0"/>
        <v>0</v>
      </c>
      <c r="J10" s="217"/>
      <c r="K10" s="121">
        <f t="shared" si="1"/>
        <v>0</v>
      </c>
      <c r="L10" s="217"/>
      <c r="M10" s="121">
        <f t="shared" si="2"/>
        <v>0</v>
      </c>
      <c r="N10" s="217">
        <v>0.2</v>
      </c>
      <c r="O10" s="121">
        <f>G10*N10</f>
        <v>0</v>
      </c>
      <c r="P10" s="217">
        <v>0.7</v>
      </c>
      <c r="Q10" s="121">
        <f t="shared" si="3"/>
        <v>0</v>
      </c>
      <c r="R10" s="217">
        <v>0.5</v>
      </c>
      <c r="S10" s="121">
        <f t="shared" si="4"/>
        <v>0</v>
      </c>
      <c r="T10" s="121">
        <f t="shared" si="5"/>
        <v>0</v>
      </c>
      <c r="U10" s="121">
        <f t="shared" si="6"/>
        <v>0</v>
      </c>
      <c r="V10" s="121">
        <f t="shared" si="7"/>
        <v>0</v>
      </c>
      <c r="W10" s="121">
        <f t="shared" si="8"/>
        <v>0</v>
      </c>
      <c r="X10" s="121">
        <f t="shared" si="9"/>
        <v>0</v>
      </c>
      <c r="Y10" s="226">
        <v>2</v>
      </c>
      <c r="Z10" s="121">
        <f>G10*Y10*F10</f>
        <v>0</v>
      </c>
      <c r="AA10" s="122">
        <f t="shared" si="10"/>
        <v>0</v>
      </c>
      <c r="AB10" s="122">
        <f t="shared" si="11"/>
        <v>0</v>
      </c>
      <c r="AC10" s="222" t="e">
        <f t="shared" si="12"/>
        <v>#DIV/0!</v>
      </c>
      <c r="AD10" s="123">
        <f t="shared" si="13"/>
        <v>0</v>
      </c>
      <c r="AE10" s="123" t="e">
        <f t="shared" si="14"/>
        <v>#DIV/0!</v>
      </c>
      <c r="AF10" s="124" t="e">
        <f t="shared" si="15"/>
        <v>#DIV/0!</v>
      </c>
      <c r="AH10" s="125"/>
      <c r="AJ10" s="125"/>
    </row>
    <row r="11" spans="1:36 1130:1130" ht="24.75" customHeight="1" x14ac:dyDescent="0.25">
      <c r="A11" s="347"/>
      <c r="B11" s="120"/>
      <c r="C11" s="120"/>
      <c r="D11" s="162"/>
      <c r="E11" s="162"/>
      <c r="F11" s="162"/>
      <c r="G11" s="121"/>
      <c r="H11" s="217"/>
      <c r="I11" s="121">
        <f t="shared" si="0"/>
        <v>0</v>
      </c>
      <c r="J11" s="217"/>
      <c r="K11" s="121">
        <f t="shared" si="1"/>
        <v>0</v>
      </c>
      <c r="L11" s="217"/>
      <c r="M11" s="121">
        <f t="shared" si="2"/>
        <v>0</v>
      </c>
      <c r="N11" s="217">
        <v>0.2</v>
      </c>
      <c r="O11" s="121">
        <f>G11*N11</f>
        <v>0</v>
      </c>
      <c r="P11" s="217">
        <v>0.7</v>
      </c>
      <c r="Q11" s="121">
        <f t="shared" si="3"/>
        <v>0</v>
      </c>
      <c r="R11" s="217">
        <v>0.5</v>
      </c>
      <c r="S11" s="121">
        <f t="shared" si="4"/>
        <v>0</v>
      </c>
      <c r="T11" s="121">
        <f t="shared" si="5"/>
        <v>0</v>
      </c>
      <c r="U11" s="121">
        <f t="shared" si="6"/>
        <v>0</v>
      </c>
      <c r="V11" s="121">
        <f t="shared" si="7"/>
        <v>0</v>
      </c>
      <c r="W11" s="121">
        <f t="shared" si="8"/>
        <v>0</v>
      </c>
      <c r="X11" s="121">
        <f t="shared" si="9"/>
        <v>0</v>
      </c>
      <c r="Y11" s="226">
        <v>2</v>
      </c>
      <c r="Z11" s="121">
        <f>G11*Y11*F11</f>
        <v>0</v>
      </c>
      <c r="AA11" s="122">
        <f t="shared" si="10"/>
        <v>0</v>
      </c>
      <c r="AB11" s="122">
        <f t="shared" si="11"/>
        <v>0</v>
      </c>
      <c r="AC11" s="222" t="e">
        <f t="shared" si="12"/>
        <v>#DIV/0!</v>
      </c>
      <c r="AD11" s="123">
        <f t="shared" si="13"/>
        <v>0</v>
      </c>
      <c r="AE11" s="123" t="e">
        <f t="shared" si="14"/>
        <v>#DIV/0!</v>
      </c>
      <c r="AF11" s="124" t="e">
        <f t="shared" si="15"/>
        <v>#DIV/0!</v>
      </c>
      <c r="AH11" s="125"/>
      <c r="AJ11" s="125"/>
    </row>
    <row r="12" spans="1:36 1130:1130" ht="24.75" customHeight="1" x14ac:dyDescent="0.25">
      <c r="A12" s="347"/>
      <c r="B12" s="120"/>
      <c r="C12" s="120"/>
      <c r="D12" s="162"/>
      <c r="E12" s="162"/>
      <c r="F12" s="162"/>
      <c r="G12" s="121"/>
      <c r="H12" s="217"/>
      <c r="I12" s="121">
        <f t="shared" si="0"/>
        <v>0</v>
      </c>
      <c r="J12" s="217"/>
      <c r="K12" s="121">
        <f t="shared" si="1"/>
        <v>0</v>
      </c>
      <c r="L12" s="217"/>
      <c r="M12" s="121">
        <f t="shared" si="2"/>
        <v>0</v>
      </c>
      <c r="N12" s="217">
        <v>0.2</v>
      </c>
      <c r="O12" s="121">
        <f>G12*N12</f>
        <v>0</v>
      </c>
      <c r="P12" s="217">
        <v>0.7</v>
      </c>
      <c r="Q12" s="121">
        <f t="shared" si="3"/>
        <v>0</v>
      </c>
      <c r="R12" s="217">
        <v>0.5</v>
      </c>
      <c r="S12" s="121">
        <f t="shared" si="4"/>
        <v>0</v>
      </c>
      <c r="T12" s="121">
        <f t="shared" si="5"/>
        <v>0</v>
      </c>
      <c r="U12" s="121">
        <f t="shared" si="6"/>
        <v>0</v>
      </c>
      <c r="V12" s="121">
        <f t="shared" si="7"/>
        <v>0</v>
      </c>
      <c r="W12" s="121">
        <f t="shared" si="8"/>
        <v>0</v>
      </c>
      <c r="X12" s="121">
        <f>W12*12</f>
        <v>0</v>
      </c>
      <c r="Y12" s="226">
        <v>2</v>
      </c>
      <c r="Z12" s="121">
        <f>G12*Y12*F12</f>
        <v>0</v>
      </c>
      <c r="AA12" s="122">
        <f t="shared" si="10"/>
        <v>0</v>
      </c>
      <c r="AB12" s="122">
        <f t="shared" si="11"/>
        <v>0</v>
      </c>
      <c r="AC12" s="222" t="e">
        <f t="shared" si="12"/>
        <v>#DIV/0!</v>
      </c>
      <c r="AD12" s="123">
        <f t="shared" si="13"/>
        <v>0</v>
      </c>
      <c r="AE12" s="123" t="e">
        <f t="shared" si="14"/>
        <v>#DIV/0!</v>
      </c>
      <c r="AF12" s="124" t="e">
        <f t="shared" si="15"/>
        <v>#DIV/0!</v>
      </c>
      <c r="AH12" s="125"/>
      <c r="AJ12" s="125"/>
    </row>
    <row r="13" spans="1:36 1130:1130" ht="18" customHeight="1" x14ac:dyDescent="0.25">
      <c r="A13" s="347" t="s">
        <v>273</v>
      </c>
      <c r="B13" s="120"/>
      <c r="C13" s="120"/>
      <c r="D13" s="162"/>
      <c r="E13" s="162"/>
      <c r="F13" s="162"/>
      <c r="G13" s="121"/>
      <c r="H13" s="217"/>
      <c r="I13" s="121">
        <f t="shared" si="0"/>
        <v>0</v>
      </c>
      <c r="J13" s="217"/>
      <c r="K13" s="121">
        <f t="shared" ref="K13:K19" si="16">G13*J13</f>
        <v>0</v>
      </c>
      <c r="L13" s="217"/>
      <c r="M13" s="121">
        <f t="shared" ref="M13:M19" si="17">I13*L13</f>
        <v>0</v>
      </c>
      <c r="N13" s="217">
        <v>0.2</v>
      </c>
      <c r="O13" s="121">
        <f t="shared" ref="O13:O19" si="18">G13*N13</f>
        <v>0</v>
      </c>
      <c r="P13" s="217">
        <v>0.7</v>
      </c>
      <c r="Q13" s="121">
        <f t="shared" ref="Q13:Q19" si="19">(G13+I13+K13+M13+O13)*0.7</f>
        <v>0</v>
      </c>
      <c r="R13" s="217">
        <v>0.5</v>
      </c>
      <c r="S13" s="121">
        <f t="shared" ref="S13:S19" si="20">(G13+I13+K13+M13+O13)*0.5</f>
        <v>0</v>
      </c>
      <c r="T13" s="121">
        <f t="shared" ref="T13:T19" si="21">G13+I13+K13+M13+O13+Q13+S13</f>
        <v>0</v>
      </c>
      <c r="U13" s="121">
        <f t="shared" ref="U13:U19" si="22">IF(($U$7-T13)&lt;0,0,$U$7-T13)</f>
        <v>0</v>
      </c>
      <c r="V13" s="121">
        <f t="shared" ref="V13:V19" si="23">T13+U13</f>
        <v>0</v>
      </c>
      <c r="W13" s="121">
        <f t="shared" ref="W13:W19" si="24">V13*E13</f>
        <v>0</v>
      </c>
      <c r="X13" s="121">
        <f t="shared" ref="X13:X19" si="25">W13*12</f>
        <v>0</v>
      </c>
      <c r="Y13" s="226">
        <v>2</v>
      </c>
      <c r="Z13" s="121">
        <f t="shared" ref="Z13:Z19" si="26">G13*Y13*F13</f>
        <v>0</v>
      </c>
      <c r="AA13" s="122">
        <f t="shared" ref="AA13:AA32" si="27">(T13+U13)*12+G13*Y13</f>
        <v>0</v>
      </c>
      <c r="AB13" s="122">
        <f t="shared" si="11"/>
        <v>0</v>
      </c>
      <c r="AC13" s="222" t="e">
        <f t="shared" si="12"/>
        <v>#DIV/0!</v>
      </c>
      <c r="AD13" s="123">
        <f t="shared" si="13"/>
        <v>0</v>
      </c>
      <c r="AE13" s="123" t="e">
        <f t="shared" ref="AE13:AE19" si="28">AB13*AC13</f>
        <v>#DIV/0!</v>
      </c>
      <c r="AF13" s="124" t="e">
        <f t="shared" si="15"/>
        <v>#DIV/0!</v>
      </c>
      <c r="AH13" s="125"/>
      <c r="AJ13" s="125"/>
    </row>
    <row r="14" spans="1:36 1130:1130" ht="18" customHeight="1" x14ac:dyDescent="0.25">
      <c r="A14" s="347"/>
      <c r="B14" s="120"/>
      <c r="C14" s="120"/>
      <c r="D14" s="162"/>
      <c r="E14" s="162"/>
      <c r="F14" s="162"/>
      <c r="G14" s="121"/>
      <c r="H14" s="217"/>
      <c r="I14" s="121">
        <f t="shared" ref="I14:I19" si="29">G14*H14</f>
        <v>0</v>
      </c>
      <c r="J14" s="217"/>
      <c r="K14" s="121">
        <f t="shared" si="16"/>
        <v>0</v>
      </c>
      <c r="L14" s="217"/>
      <c r="M14" s="121">
        <f t="shared" si="17"/>
        <v>0</v>
      </c>
      <c r="N14" s="217">
        <v>0.2</v>
      </c>
      <c r="O14" s="121">
        <f t="shared" si="18"/>
        <v>0</v>
      </c>
      <c r="P14" s="217">
        <v>0.7</v>
      </c>
      <c r="Q14" s="121">
        <f t="shared" si="19"/>
        <v>0</v>
      </c>
      <c r="R14" s="217">
        <v>0.5</v>
      </c>
      <c r="S14" s="121">
        <f t="shared" si="20"/>
        <v>0</v>
      </c>
      <c r="T14" s="121">
        <f t="shared" si="21"/>
        <v>0</v>
      </c>
      <c r="U14" s="121">
        <f t="shared" si="22"/>
        <v>0</v>
      </c>
      <c r="V14" s="121">
        <f t="shared" si="23"/>
        <v>0</v>
      </c>
      <c r="W14" s="121">
        <f t="shared" si="24"/>
        <v>0</v>
      </c>
      <c r="X14" s="121">
        <f t="shared" si="25"/>
        <v>0</v>
      </c>
      <c r="Y14" s="226">
        <v>2</v>
      </c>
      <c r="Z14" s="121">
        <f t="shared" si="26"/>
        <v>0</v>
      </c>
      <c r="AA14" s="122">
        <f t="shared" si="27"/>
        <v>0</v>
      </c>
      <c r="AB14" s="122">
        <f t="shared" si="11"/>
        <v>0</v>
      </c>
      <c r="AC14" s="222" t="e">
        <f t="shared" si="12"/>
        <v>#DIV/0!</v>
      </c>
      <c r="AD14" s="123">
        <f t="shared" si="13"/>
        <v>0</v>
      </c>
      <c r="AE14" s="123" t="e">
        <f t="shared" si="28"/>
        <v>#DIV/0!</v>
      </c>
      <c r="AF14" s="124" t="e">
        <f t="shared" si="15"/>
        <v>#DIV/0!</v>
      </c>
      <c r="AH14" s="125"/>
      <c r="AJ14" s="125"/>
    </row>
    <row r="15" spans="1:36 1130:1130" ht="18" customHeight="1" x14ac:dyDescent="0.25">
      <c r="A15" s="347"/>
      <c r="B15" s="120"/>
      <c r="C15" s="120"/>
      <c r="D15" s="162"/>
      <c r="E15" s="162"/>
      <c r="F15" s="162"/>
      <c r="G15" s="121"/>
      <c r="H15" s="217"/>
      <c r="I15" s="121">
        <f t="shared" si="29"/>
        <v>0</v>
      </c>
      <c r="J15" s="217"/>
      <c r="K15" s="121">
        <f t="shared" si="16"/>
        <v>0</v>
      </c>
      <c r="L15" s="217"/>
      <c r="M15" s="121">
        <f t="shared" si="17"/>
        <v>0</v>
      </c>
      <c r="N15" s="217">
        <v>0.2</v>
      </c>
      <c r="O15" s="121">
        <f t="shared" si="18"/>
        <v>0</v>
      </c>
      <c r="P15" s="217">
        <v>0.7</v>
      </c>
      <c r="Q15" s="121">
        <f t="shared" si="19"/>
        <v>0</v>
      </c>
      <c r="R15" s="217">
        <v>0.5</v>
      </c>
      <c r="S15" s="121">
        <f t="shared" si="20"/>
        <v>0</v>
      </c>
      <c r="T15" s="121">
        <f t="shared" si="21"/>
        <v>0</v>
      </c>
      <c r="U15" s="121">
        <f t="shared" si="22"/>
        <v>0</v>
      </c>
      <c r="V15" s="121">
        <f t="shared" si="23"/>
        <v>0</v>
      </c>
      <c r="W15" s="121">
        <f t="shared" si="24"/>
        <v>0</v>
      </c>
      <c r="X15" s="121">
        <f t="shared" si="25"/>
        <v>0</v>
      </c>
      <c r="Y15" s="226">
        <v>2</v>
      </c>
      <c r="Z15" s="121">
        <f t="shared" si="26"/>
        <v>0</v>
      </c>
      <c r="AA15" s="122">
        <f t="shared" si="27"/>
        <v>0</v>
      </c>
      <c r="AB15" s="122">
        <f t="shared" si="11"/>
        <v>0</v>
      </c>
      <c r="AC15" s="222" t="e">
        <f t="shared" si="12"/>
        <v>#DIV/0!</v>
      </c>
      <c r="AD15" s="123">
        <f t="shared" si="13"/>
        <v>0</v>
      </c>
      <c r="AE15" s="123" t="e">
        <f t="shared" si="28"/>
        <v>#DIV/0!</v>
      </c>
      <c r="AF15" s="124" t="e">
        <f t="shared" si="15"/>
        <v>#DIV/0!</v>
      </c>
      <c r="AH15" s="125"/>
      <c r="AJ15" s="125"/>
    </row>
    <row r="16" spans="1:36 1130:1130" ht="18" customHeight="1" x14ac:dyDescent="0.25">
      <c r="A16" s="347"/>
      <c r="B16" s="120"/>
      <c r="C16" s="120"/>
      <c r="D16" s="162"/>
      <c r="E16" s="162"/>
      <c r="F16" s="162"/>
      <c r="G16" s="121"/>
      <c r="H16" s="217"/>
      <c r="I16" s="121">
        <f t="shared" si="29"/>
        <v>0</v>
      </c>
      <c r="J16" s="217"/>
      <c r="K16" s="121">
        <f t="shared" si="16"/>
        <v>0</v>
      </c>
      <c r="L16" s="217"/>
      <c r="M16" s="121">
        <f t="shared" si="17"/>
        <v>0</v>
      </c>
      <c r="N16" s="217">
        <v>0.2</v>
      </c>
      <c r="O16" s="121">
        <f t="shared" si="18"/>
        <v>0</v>
      </c>
      <c r="P16" s="217">
        <v>0.7</v>
      </c>
      <c r="Q16" s="121">
        <f t="shared" si="19"/>
        <v>0</v>
      </c>
      <c r="R16" s="217">
        <v>0.5</v>
      </c>
      <c r="S16" s="121">
        <f t="shared" si="20"/>
        <v>0</v>
      </c>
      <c r="T16" s="121">
        <f t="shared" si="21"/>
        <v>0</v>
      </c>
      <c r="U16" s="121">
        <f t="shared" si="22"/>
        <v>0</v>
      </c>
      <c r="V16" s="121">
        <f t="shared" si="23"/>
        <v>0</v>
      </c>
      <c r="W16" s="121">
        <f t="shared" si="24"/>
        <v>0</v>
      </c>
      <c r="X16" s="121">
        <f t="shared" si="25"/>
        <v>0</v>
      </c>
      <c r="Y16" s="226">
        <v>2</v>
      </c>
      <c r="Z16" s="121">
        <f t="shared" si="26"/>
        <v>0</v>
      </c>
      <c r="AA16" s="122">
        <f t="shared" si="27"/>
        <v>0</v>
      </c>
      <c r="AB16" s="122">
        <f t="shared" si="11"/>
        <v>0</v>
      </c>
      <c r="AC16" s="222" t="e">
        <f t="shared" si="12"/>
        <v>#DIV/0!</v>
      </c>
      <c r="AD16" s="123">
        <f t="shared" si="13"/>
        <v>0</v>
      </c>
      <c r="AE16" s="123" t="e">
        <f t="shared" si="28"/>
        <v>#DIV/0!</v>
      </c>
      <c r="AF16" s="124" t="e">
        <f t="shared" si="15"/>
        <v>#DIV/0!</v>
      </c>
      <c r="AH16" s="125"/>
      <c r="AJ16" s="125"/>
    </row>
    <row r="17" spans="1:36" ht="18" customHeight="1" x14ac:dyDescent="0.25">
      <c r="A17" s="347"/>
      <c r="B17" s="120"/>
      <c r="C17" s="120"/>
      <c r="D17" s="162"/>
      <c r="E17" s="162"/>
      <c r="F17" s="162"/>
      <c r="G17" s="121"/>
      <c r="H17" s="217"/>
      <c r="I17" s="121">
        <f t="shared" si="29"/>
        <v>0</v>
      </c>
      <c r="J17" s="217"/>
      <c r="K17" s="121">
        <f t="shared" si="16"/>
        <v>0</v>
      </c>
      <c r="L17" s="217"/>
      <c r="M17" s="121">
        <f t="shared" si="17"/>
        <v>0</v>
      </c>
      <c r="N17" s="217">
        <v>0.2</v>
      </c>
      <c r="O17" s="121">
        <f t="shared" si="18"/>
        <v>0</v>
      </c>
      <c r="P17" s="217">
        <v>0.7</v>
      </c>
      <c r="Q17" s="121">
        <f t="shared" si="19"/>
        <v>0</v>
      </c>
      <c r="R17" s="217">
        <v>0.5</v>
      </c>
      <c r="S17" s="121">
        <f t="shared" si="20"/>
        <v>0</v>
      </c>
      <c r="T17" s="121">
        <f t="shared" si="21"/>
        <v>0</v>
      </c>
      <c r="U17" s="121">
        <f t="shared" si="22"/>
        <v>0</v>
      </c>
      <c r="V17" s="121">
        <f t="shared" si="23"/>
        <v>0</v>
      </c>
      <c r="W17" s="121">
        <f t="shared" si="24"/>
        <v>0</v>
      </c>
      <c r="X17" s="121">
        <f t="shared" si="25"/>
        <v>0</v>
      </c>
      <c r="Y17" s="226">
        <v>2</v>
      </c>
      <c r="Z17" s="121">
        <f t="shared" si="26"/>
        <v>0</v>
      </c>
      <c r="AA17" s="122">
        <f t="shared" si="27"/>
        <v>0</v>
      </c>
      <c r="AB17" s="122">
        <f t="shared" si="11"/>
        <v>0</v>
      </c>
      <c r="AC17" s="222" t="e">
        <f t="shared" si="12"/>
        <v>#DIV/0!</v>
      </c>
      <c r="AD17" s="123">
        <f t="shared" si="13"/>
        <v>0</v>
      </c>
      <c r="AE17" s="123" t="e">
        <f t="shared" si="28"/>
        <v>#DIV/0!</v>
      </c>
      <c r="AF17" s="124" t="e">
        <f t="shared" si="15"/>
        <v>#DIV/0!</v>
      </c>
      <c r="AH17" s="125"/>
      <c r="AJ17" s="125"/>
    </row>
    <row r="18" spans="1:36" ht="18" customHeight="1" x14ac:dyDescent="0.25">
      <c r="A18" s="347"/>
      <c r="B18" s="120"/>
      <c r="C18" s="120"/>
      <c r="D18" s="162"/>
      <c r="E18" s="162"/>
      <c r="F18" s="162"/>
      <c r="G18" s="121"/>
      <c r="H18" s="217"/>
      <c r="I18" s="121">
        <f t="shared" si="29"/>
        <v>0</v>
      </c>
      <c r="J18" s="217"/>
      <c r="K18" s="121">
        <f t="shared" si="16"/>
        <v>0</v>
      </c>
      <c r="L18" s="217"/>
      <c r="M18" s="121">
        <f t="shared" si="17"/>
        <v>0</v>
      </c>
      <c r="N18" s="217">
        <v>0.2</v>
      </c>
      <c r="O18" s="121">
        <f t="shared" si="18"/>
        <v>0</v>
      </c>
      <c r="P18" s="217">
        <v>0.7</v>
      </c>
      <c r="Q18" s="121">
        <f t="shared" si="19"/>
        <v>0</v>
      </c>
      <c r="R18" s="217">
        <v>0.5</v>
      </c>
      <c r="S18" s="121">
        <f t="shared" si="20"/>
        <v>0</v>
      </c>
      <c r="T18" s="121">
        <f t="shared" si="21"/>
        <v>0</v>
      </c>
      <c r="U18" s="121">
        <f t="shared" si="22"/>
        <v>0</v>
      </c>
      <c r="V18" s="121">
        <f t="shared" si="23"/>
        <v>0</v>
      </c>
      <c r="W18" s="121">
        <f t="shared" si="24"/>
        <v>0</v>
      </c>
      <c r="X18" s="121">
        <f t="shared" si="25"/>
        <v>0</v>
      </c>
      <c r="Y18" s="226">
        <v>2</v>
      </c>
      <c r="Z18" s="121">
        <f t="shared" si="26"/>
        <v>0</v>
      </c>
      <c r="AA18" s="122">
        <f t="shared" si="27"/>
        <v>0</v>
      </c>
      <c r="AB18" s="122">
        <f t="shared" si="11"/>
        <v>0</v>
      </c>
      <c r="AC18" s="222" t="e">
        <f t="shared" si="12"/>
        <v>#DIV/0!</v>
      </c>
      <c r="AD18" s="123">
        <f t="shared" si="13"/>
        <v>0</v>
      </c>
      <c r="AE18" s="123" t="e">
        <f t="shared" si="28"/>
        <v>#DIV/0!</v>
      </c>
      <c r="AF18" s="124" t="e">
        <f t="shared" si="15"/>
        <v>#DIV/0!</v>
      </c>
      <c r="AH18" s="125"/>
      <c r="AJ18" s="125"/>
    </row>
    <row r="19" spans="1:36" ht="18" customHeight="1" x14ac:dyDescent="0.25">
      <c r="A19" s="347"/>
      <c r="B19" s="120"/>
      <c r="C19" s="120"/>
      <c r="D19" s="128"/>
      <c r="E19" s="128"/>
      <c r="F19" s="128"/>
      <c r="G19" s="121"/>
      <c r="H19" s="217"/>
      <c r="I19" s="121">
        <f t="shared" si="29"/>
        <v>0</v>
      </c>
      <c r="J19" s="217"/>
      <c r="K19" s="121">
        <f t="shared" si="16"/>
        <v>0</v>
      </c>
      <c r="L19" s="217"/>
      <c r="M19" s="121">
        <f t="shared" si="17"/>
        <v>0</v>
      </c>
      <c r="N19" s="217">
        <v>0.2</v>
      </c>
      <c r="O19" s="121">
        <f t="shared" si="18"/>
        <v>0</v>
      </c>
      <c r="P19" s="217">
        <v>0.7</v>
      </c>
      <c r="Q19" s="121">
        <f t="shared" si="19"/>
        <v>0</v>
      </c>
      <c r="R19" s="217">
        <v>0.5</v>
      </c>
      <c r="S19" s="121">
        <f t="shared" si="20"/>
        <v>0</v>
      </c>
      <c r="T19" s="121">
        <f t="shared" si="21"/>
        <v>0</v>
      </c>
      <c r="U19" s="121">
        <f t="shared" si="22"/>
        <v>0</v>
      </c>
      <c r="V19" s="121">
        <f t="shared" si="23"/>
        <v>0</v>
      </c>
      <c r="W19" s="121">
        <f t="shared" si="24"/>
        <v>0</v>
      </c>
      <c r="X19" s="121">
        <f t="shared" si="25"/>
        <v>0</v>
      </c>
      <c r="Y19" s="226">
        <v>2</v>
      </c>
      <c r="Z19" s="121">
        <f t="shared" si="26"/>
        <v>0</v>
      </c>
      <c r="AA19" s="122">
        <f t="shared" si="27"/>
        <v>0</v>
      </c>
      <c r="AB19" s="122">
        <f t="shared" si="11"/>
        <v>0</v>
      </c>
      <c r="AC19" s="222" t="e">
        <f t="shared" si="12"/>
        <v>#DIV/0!</v>
      </c>
      <c r="AD19" s="123">
        <f t="shared" si="13"/>
        <v>0</v>
      </c>
      <c r="AE19" s="123" t="e">
        <f t="shared" si="28"/>
        <v>#DIV/0!</v>
      </c>
      <c r="AF19" s="124" t="e">
        <f t="shared" si="15"/>
        <v>#DIV/0!</v>
      </c>
      <c r="AH19" s="125"/>
      <c r="AJ19" s="125"/>
    </row>
    <row r="20" spans="1:36" ht="15.6" customHeight="1" x14ac:dyDescent="0.25">
      <c r="A20" s="347" t="s">
        <v>219</v>
      </c>
      <c r="B20" s="120"/>
      <c r="C20" s="120"/>
      <c r="D20" s="162"/>
      <c r="E20" s="162"/>
      <c r="F20" s="162"/>
      <c r="G20" s="121"/>
      <c r="H20" s="217"/>
      <c r="I20" s="121">
        <f>G20*H20</f>
        <v>0</v>
      </c>
      <c r="J20" s="217"/>
      <c r="K20" s="121">
        <f t="shared" ref="K20:K21" si="30">G20*J20</f>
        <v>0</v>
      </c>
      <c r="L20" s="217"/>
      <c r="M20" s="121">
        <f t="shared" ref="M20:M21" si="31">I20*L20</f>
        <v>0</v>
      </c>
      <c r="N20" s="217">
        <v>0.2</v>
      </c>
      <c r="O20" s="121">
        <f>G20*N20</f>
        <v>0</v>
      </c>
      <c r="P20" s="217">
        <v>0.7</v>
      </c>
      <c r="Q20" s="121">
        <f t="shared" ref="Q20:Q21" si="32">(G20+I20+K20+M20+O20)*0.7</f>
        <v>0</v>
      </c>
      <c r="R20" s="217">
        <v>0.5</v>
      </c>
      <c r="S20" s="121">
        <f t="shared" ref="S20:S21" si="33">(G20+I20+K20+M20+O20)*0.5</f>
        <v>0</v>
      </c>
      <c r="T20" s="121">
        <f t="shared" ref="T20:T21" si="34">G20+I20+K20+M20+O20+Q20+S20</f>
        <v>0</v>
      </c>
      <c r="U20" s="121">
        <f t="shared" ref="U20:U21" si="35">IF(($U$7-T20)&lt;0,0,$U$7-T20)</f>
        <v>0</v>
      </c>
      <c r="V20" s="121">
        <f t="shared" ref="V20:V21" si="36">T20+U20</f>
        <v>0</v>
      </c>
      <c r="W20" s="121">
        <f t="shared" ref="W20:W21" si="37">V20*E20</f>
        <v>0</v>
      </c>
      <c r="X20" s="121">
        <f t="shared" ref="X20:X21" si="38">W20*12</f>
        <v>0</v>
      </c>
      <c r="Y20" s="226">
        <v>2</v>
      </c>
      <c r="Z20" s="121">
        <f>G20*Y20*F20</f>
        <v>0</v>
      </c>
      <c r="AA20" s="122">
        <f t="shared" si="27"/>
        <v>0</v>
      </c>
      <c r="AB20" s="122">
        <f t="shared" si="11"/>
        <v>0</v>
      </c>
      <c r="AC20" s="222" t="e">
        <f t="shared" si="12"/>
        <v>#DIV/0!</v>
      </c>
      <c r="AD20" s="123">
        <f t="shared" si="13"/>
        <v>0</v>
      </c>
      <c r="AE20" s="123" t="e">
        <f t="shared" ref="AE20:AE21" si="39">AB20*AC20</f>
        <v>#DIV/0!</v>
      </c>
      <c r="AF20" s="124" t="e">
        <f t="shared" si="15"/>
        <v>#DIV/0!</v>
      </c>
      <c r="AH20" s="125"/>
      <c r="AJ20" s="125"/>
    </row>
    <row r="21" spans="1:36" x14ac:dyDescent="0.25">
      <c r="A21" s="347"/>
      <c r="B21" s="120"/>
      <c r="C21" s="120"/>
      <c r="D21" s="162"/>
      <c r="E21" s="162"/>
      <c r="F21" s="162"/>
      <c r="G21" s="121"/>
      <c r="H21" s="217"/>
      <c r="I21" s="121">
        <f>G21*H21</f>
        <v>0</v>
      </c>
      <c r="J21" s="217"/>
      <c r="K21" s="121">
        <f t="shared" si="30"/>
        <v>0</v>
      </c>
      <c r="L21" s="217"/>
      <c r="M21" s="121">
        <f t="shared" si="31"/>
        <v>0</v>
      </c>
      <c r="N21" s="217">
        <v>0.2</v>
      </c>
      <c r="O21" s="121">
        <f>G21*N21</f>
        <v>0</v>
      </c>
      <c r="P21" s="217">
        <v>0.7</v>
      </c>
      <c r="Q21" s="121">
        <f t="shared" si="32"/>
        <v>0</v>
      </c>
      <c r="R21" s="217">
        <v>0.5</v>
      </c>
      <c r="S21" s="121">
        <f t="shared" si="33"/>
        <v>0</v>
      </c>
      <c r="T21" s="121">
        <f t="shared" si="34"/>
        <v>0</v>
      </c>
      <c r="U21" s="121">
        <f t="shared" si="35"/>
        <v>0</v>
      </c>
      <c r="V21" s="121">
        <f t="shared" si="36"/>
        <v>0</v>
      </c>
      <c r="W21" s="121">
        <f t="shared" si="37"/>
        <v>0</v>
      </c>
      <c r="X21" s="121">
        <f t="shared" si="38"/>
        <v>0</v>
      </c>
      <c r="Y21" s="226">
        <v>2</v>
      </c>
      <c r="Z21" s="121">
        <f>G21*Y21*F21</f>
        <v>0</v>
      </c>
      <c r="AA21" s="122">
        <f t="shared" si="27"/>
        <v>0</v>
      </c>
      <c r="AB21" s="122">
        <f t="shared" si="11"/>
        <v>0</v>
      </c>
      <c r="AC21" s="222" t="e">
        <f t="shared" si="12"/>
        <v>#DIV/0!</v>
      </c>
      <c r="AD21" s="123">
        <f t="shared" si="13"/>
        <v>0</v>
      </c>
      <c r="AE21" s="123" t="e">
        <f t="shared" si="39"/>
        <v>#DIV/0!</v>
      </c>
      <c r="AF21" s="124" t="e">
        <f t="shared" si="15"/>
        <v>#DIV/0!</v>
      </c>
      <c r="AH21" s="125"/>
      <c r="AJ21" s="125"/>
    </row>
    <row r="22" spans="1:36" ht="17.25" customHeight="1" x14ac:dyDescent="0.25">
      <c r="A22" s="347" t="s">
        <v>216</v>
      </c>
      <c r="B22" s="129"/>
      <c r="C22" s="129"/>
      <c r="D22" s="130"/>
      <c r="E22" s="130"/>
      <c r="F22" s="162"/>
      <c r="G22" s="131"/>
      <c r="H22" s="217"/>
      <c r="I22" s="121">
        <f t="shared" ref="I22:I32" si="40">G22*H22</f>
        <v>0</v>
      </c>
      <c r="J22" s="217"/>
      <c r="K22" s="121">
        <f t="shared" ref="K22:K32" si="41">G22*J22</f>
        <v>0</v>
      </c>
      <c r="L22" s="217"/>
      <c r="M22" s="121">
        <f t="shared" ref="M22:M32" si="42">I22*L22</f>
        <v>0</v>
      </c>
      <c r="N22" s="217">
        <v>0.2</v>
      </c>
      <c r="O22" s="121">
        <f t="shared" ref="O22:O32" si="43">G22*N22</f>
        <v>0</v>
      </c>
      <c r="P22" s="217">
        <v>0.7</v>
      </c>
      <c r="Q22" s="121">
        <f t="shared" ref="Q22:Q32" si="44">(G22+I22+K22+M22+O22)*0.7</f>
        <v>0</v>
      </c>
      <c r="R22" s="217">
        <v>0.5</v>
      </c>
      <c r="S22" s="121">
        <f t="shared" ref="S22:S32" si="45">(G22+I22+K22+M22+O22)*0.5</f>
        <v>0</v>
      </c>
      <c r="T22" s="121">
        <f t="shared" ref="T22:T32" si="46">G22+I22+K22+M22+O22+Q22+S22</f>
        <v>0</v>
      </c>
      <c r="U22" s="121">
        <f t="shared" ref="U22:U32" si="47">IF(($U$7-T22)&lt;0,0,$U$7-T22)</f>
        <v>0</v>
      </c>
      <c r="V22" s="121">
        <f t="shared" ref="V22:V32" si="48">T22+U22</f>
        <v>0</v>
      </c>
      <c r="W22" s="121">
        <f t="shared" ref="W22:W32" si="49">V22*E22</f>
        <v>0</v>
      </c>
      <c r="X22" s="121">
        <f t="shared" ref="X22:X32" si="50">W22*12</f>
        <v>0</v>
      </c>
      <c r="Y22" s="226">
        <v>2</v>
      </c>
      <c r="Z22" s="121">
        <f t="shared" ref="Z22:Z32" si="51">G22*Y22*F22</f>
        <v>0</v>
      </c>
      <c r="AA22" s="122">
        <f t="shared" si="27"/>
        <v>0</v>
      </c>
      <c r="AB22" s="122">
        <f t="shared" si="11"/>
        <v>0</v>
      </c>
      <c r="AC22" s="222" t="e">
        <f t="shared" si="12"/>
        <v>#DIV/0!</v>
      </c>
      <c r="AD22" s="123">
        <f t="shared" si="13"/>
        <v>0</v>
      </c>
      <c r="AE22" s="123" t="e">
        <f t="shared" ref="AE22:AE32" si="52">AB22*AC22</f>
        <v>#DIV/0!</v>
      </c>
      <c r="AF22" s="124" t="e">
        <f t="shared" si="15"/>
        <v>#DIV/0!</v>
      </c>
      <c r="AH22" s="125"/>
      <c r="AJ22" s="125"/>
    </row>
    <row r="23" spans="1:36" x14ac:dyDescent="0.25">
      <c r="A23" s="347"/>
      <c r="B23" s="129"/>
      <c r="C23" s="129"/>
      <c r="D23" s="130"/>
      <c r="E23" s="130"/>
      <c r="F23" s="162"/>
      <c r="G23" s="131"/>
      <c r="H23" s="217"/>
      <c r="I23" s="121">
        <f t="shared" si="40"/>
        <v>0</v>
      </c>
      <c r="J23" s="217"/>
      <c r="K23" s="121">
        <f t="shared" si="41"/>
        <v>0</v>
      </c>
      <c r="L23" s="217"/>
      <c r="M23" s="121">
        <f t="shared" si="42"/>
        <v>0</v>
      </c>
      <c r="N23" s="217">
        <v>0.2</v>
      </c>
      <c r="O23" s="121">
        <f t="shared" si="43"/>
        <v>0</v>
      </c>
      <c r="P23" s="217">
        <v>0.7</v>
      </c>
      <c r="Q23" s="121">
        <f t="shared" si="44"/>
        <v>0</v>
      </c>
      <c r="R23" s="217">
        <v>0.5</v>
      </c>
      <c r="S23" s="121">
        <f t="shared" si="45"/>
        <v>0</v>
      </c>
      <c r="T23" s="121">
        <f t="shared" si="46"/>
        <v>0</v>
      </c>
      <c r="U23" s="121">
        <f t="shared" si="47"/>
        <v>0</v>
      </c>
      <c r="V23" s="121">
        <f t="shared" si="48"/>
        <v>0</v>
      </c>
      <c r="W23" s="121">
        <f t="shared" si="49"/>
        <v>0</v>
      </c>
      <c r="X23" s="121">
        <f t="shared" si="50"/>
        <v>0</v>
      </c>
      <c r="Y23" s="226">
        <v>2</v>
      </c>
      <c r="Z23" s="121">
        <f t="shared" si="51"/>
        <v>0</v>
      </c>
      <c r="AA23" s="122">
        <f t="shared" si="27"/>
        <v>0</v>
      </c>
      <c r="AB23" s="122">
        <f t="shared" si="11"/>
        <v>0</v>
      </c>
      <c r="AC23" s="222" t="e">
        <f t="shared" si="12"/>
        <v>#DIV/0!</v>
      </c>
      <c r="AD23" s="123">
        <f t="shared" si="13"/>
        <v>0</v>
      </c>
      <c r="AE23" s="123" t="e">
        <f t="shared" si="52"/>
        <v>#DIV/0!</v>
      </c>
      <c r="AF23" s="124" t="e">
        <f t="shared" si="15"/>
        <v>#DIV/0!</v>
      </c>
      <c r="AH23" s="125"/>
      <c r="AJ23" s="125"/>
    </row>
    <row r="24" spans="1:36" x14ac:dyDescent="0.25">
      <c r="A24" s="347"/>
      <c r="B24" s="129"/>
      <c r="C24" s="129"/>
      <c r="D24" s="130"/>
      <c r="E24" s="130"/>
      <c r="F24" s="162"/>
      <c r="G24" s="131"/>
      <c r="H24" s="217"/>
      <c r="I24" s="121">
        <f t="shared" si="40"/>
        <v>0</v>
      </c>
      <c r="J24" s="217"/>
      <c r="K24" s="121">
        <f t="shared" si="41"/>
        <v>0</v>
      </c>
      <c r="L24" s="217"/>
      <c r="M24" s="121">
        <f t="shared" si="42"/>
        <v>0</v>
      </c>
      <c r="N24" s="217">
        <v>0.2</v>
      </c>
      <c r="O24" s="121">
        <f t="shared" si="43"/>
        <v>0</v>
      </c>
      <c r="P24" s="217">
        <v>0.7</v>
      </c>
      <c r="Q24" s="121">
        <f t="shared" si="44"/>
        <v>0</v>
      </c>
      <c r="R24" s="217">
        <v>0.5</v>
      </c>
      <c r="S24" s="121">
        <f t="shared" si="45"/>
        <v>0</v>
      </c>
      <c r="T24" s="121">
        <f t="shared" si="46"/>
        <v>0</v>
      </c>
      <c r="U24" s="121">
        <f t="shared" si="47"/>
        <v>0</v>
      </c>
      <c r="V24" s="121">
        <f t="shared" si="48"/>
        <v>0</v>
      </c>
      <c r="W24" s="121">
        <f t="shared" si="49"/>
        <v>0</v>
      </c>
      <c r="X24" s="121">
        <f t="shared" si="50"/>
        <v>0</v>
      </c>
      <c r="Y24" s="226">
        <v>2</v>
      </c>
      <c r="Z24" s="121">
        <f t="shared" si="51"/>
        <v>0</v>
      </c>
      <c r="AA24" s="122">
        <f t="shared" si="27"/>
        <v>0</v>
      </c>
      <c r="AB24" s="122">
        <f t="shared" si="11"/>
        <v>0</v>
      </c>
      <c r="AC24" s="222" t="e">
        <f t="shared" si="12"/>
        <v>#DIV/0!</v>
      </c>
      <c r="AD24" s="123">
        <f t="shared" si="13"/>
        <v>0</v>
      </c>
      <c r="AE24" s="123" t="e">
        <f t="shared" si="52"/>
        <v>#DIV/0!</v>
      </c>
      <c r="AF24" s="124" t="e">
        <f t="shared" si="15"/>
        <v>#DIV/0!</v>
      </c>
      <c r="AH24" s="125"/>
      <c r="AJ24" s="125"/>
    </row>
    <row r="25" spans="1:36" x14ac:dyDescent="0.25">
      <c r="A25" s="347"/>
      <c r="B25" s="129"/>
      <c r="C25" s="129"/>
      <c r="D25" s="130"/>
      <c r="E25" s="130"/>
      <c r="F25" s="162"/>
      <c r="G25" s="131"/>
      <c r="H25" s="217"/>
      <c r="I25" s="121">
        <f t="shared" si="40"/>
        <v>0</v>
      </c>
      <c r="J25" s="217"/>
      <c r="K25" s="121">
        <f t="shared" si="41"/>
        <v>0</v>
      </c>
      <c r="L25" s="217"/>
      <c r="M25" s="121">
        <f t="shared" si="42"/>
        <v>0</v>
      </c>
      <c r="N25" s="217">
        <v>0.2</v>
      </c>
      <c r="O25" s="121">
        <f t="shared" si="43"/>
        <v>0</v>
      </c>
      <c r="P25" s="217">
        <v>0.7</v>
      </c>
      <c r="Q25" s="121">
        <f t="shared" si="44"/>
        <v>0</v>
      </c>
      <c r="R25" s="217">
        <v>0.5</v>
      </c>
      <c r="S25" s="121">
        <f t="shared" si="45"/>
        <v>0</v>
      </c>
      <c r="T25" s="121">
        <f t="shared" si="46"/>
        <v>0</v>
      </c>
      <c r="U25" s="121">
        <f t="shared" si="47"/>
        <v>0</v>
      </c>
      <c r="V25" s="121">
        <f t="shared" si="48"/>
        <v>0</v>
      </c>
      <c r="W25" s="121">
        <f t="shared" si="49"/>
        <v>0</v>
      </c>
      <c r="X25" s="121">
        <f>W25*12</f>
        <v>0</v>
      </c>
      <c r="Y25" s="226">
        <v>2</v>
      </c>
      <c r="Z25" s="121">
        <f t="shared" si="51"/>
        <v>0</v>
      </c>
      <c r="AA25" s="122">
        <f t="shared" si="27"/>
        <v>0</v>
      </c>
      <c r="AB25" s="122">
        <f t="shared" si="11"/>
        <v>0</v>
      </c>
      <c r="AC25" s="222" t="e">
        <f t="shared" si="12"/>
        <v>#DIV/0!</v>
      </c>
      <c r="AD25" s="123">
        <f t="shared" si="13"/>
        <v>0</v>
      </c>
      <c r="AE25" s="123" t="e">
        <f t="shared" si="52"/>
        <v>#DIV/0!</v>
      </c>
      <c r="AF25" s="124" t="e">
        <f t="shared" si="15"/>
        <v>#DIV/0!</v>
      </c>
      <c r="AH25" s="125"/>
      <c r="AJ25" s="125"/>
    </row>
    <row r="26" spans="1:36" ht="18.75" customHeight="1" x14ac:dyDescent="0.25">
      <c r="A26" s="347"/>
      <c r="B26" s="129"/>
      <c r="C26" s="129"/>
      <c r="D26" s="130"/>
      <c r="E26" s="130"/>
      <c r="F26" s="162"/>
      <c r="G26" s="131"/>
      <c r="H26" s="217"/>
      <c r="I26" s="121">
        <f t="shared" si="40"/>
        <v>0</v>
      </c>
      <c r="J26" s="217"/>
      <c r="K26" s="121">
        <f t="shared" si="41"/>
        <v>0</v>
      </c>
      <c r="L26" s="217"/>
      <c r="M26" s="121">
        <f t="shared" si="42"/>
        <v>0</v>
      </c>
      <c r="N26" s="217">
        <v>0.2</v>
      </c>
      <c r="O26" s="121">
        <f t="shared" si="43"/>
        <v>0</v>
      </c>
      <c r="P26" s="217">
        <v>0.7</v>
      </c>
      <c r="Q26" s="121">
        <f t="shared" si="44"/>
        <v>0</v>
      </c>
      <c r="R26" s="217">
        <v>0.5</v>
      </c>
      <c r="S26" s="121">
        <f t="shared" si="45"/>
        <v>0</v>
      </c>
      <c r="T26" s="121">
        <f t="shared" si="46"/>
        <v>0</v>
      </c>
      <c r="U26" s="121">
        <f t="shared" si="47"/>
        <v>0</v>
      </c>
      <c r="V26" s="121">
        <f t="shared" si="48"/>
        <v>0</v>
      </c>
      <c r="W26" s="121">
        <f t="shared" si="49"/>
        <v>0</v>
      </c>
      <c r="X26" s="121">
        <f t="shared" si="50"/>
        <v>0</v>
      </c>
      <c r="Y26" s="226">
        <v>2</v>
      </c>
      <c r="Z26" s="121">
        <f t="shared" si="51"/>
        <v>0</v>
      </c>
      <c r="AA26" s="122">
        <f t="shared" si="27"/>
        <v>0</v>
      </c>
      <c r="AB26" s="122">
        <f t="shared" si="11"/>
        <v>0</v>
      </c>
      <c r="AC26" s="222" t="e">
        <f t="shared" si="12"/>
        <v>#DIV/0!</v>
      </c>
      <c r="AD26" s="123">
        <f t="shared" si="13"/>
        <v>0</v>
      </c>
      <c r="AE26" s="123" t="e">
        <f t="shared" si="52"/>
        <v>#DIV/0!</v>
      </c>
      <c r="AF26" s="124" t="e">
        <f t="shared" si="15"/>
        <v>#DIV/0!</v>
      </c>
      <c r="AH26" s="125"/>
      <c r="AJ26" s="125"/>
    </row>
    <row r="27" spans="1:36" x14ac:dyDescent="0.25">
      <c r="A27" s="347"/>
      <c r="B27" s="129"/>
      <c r="C27" s="129"/>
      <c r="D27" s="130"/>
      <c r="E27" s="130"/>
      <c r="F27" s="162"/>
      <c r="G27" s="131"/>
      <c r="H27" s="217"/>
      <c r="I27" s="121">
        <f t="shared" si="40"/>
        <v>0</v>
      </c>
      <c r="J27" s="217"/>
      <c r="K27" s="121">
        <f t="shared" si="41"/>
        <v>0</v>
      </c>
      <c r="L27" s="217"/>
      <c r="M27" s="121">
        <f t="shared" si="42"/>
        <v>0</v>
      </c>
      <c r="N27" s="217">
        <v>0.2</v>
      </c>
      <c r="O27" s="121">
        <f t="shared" si="43"/>
        <v>0</v>
      </c>
      <c r="P27" s="217">
        <v>0.7</v>
      </c>
      <c r="Q27" s="121">
        <f t="shared" si="44"/>
        <v>0</v>
      </c>
      <c r="R27" s="217">
        <v>0.5</v>
      </c>
      <c r="S27" s="121">
        <f t="shared" si="45"/>
        <v>0</v>
      </c>
      <c r="T27" s="121">
        <f t="shared" si="46"/>
        <v>0</v>
      </c>
      <c r="U27" s="121">
        <f t="shared" si="47"/>
        <v>0</v>
      </c>
      <c r="V27" s="121">
        <f t="shared" si="48"/>
        <v>0</v>
      </c>
      <c r="W27" s="121">
        <f t="shared" si="49"/>
        <v>0</v>
      </c>
      <c r="X27" s="121">
        <f t="shared" si="50"/>
        <v>0</v>
      </c>
      <c r="Y27" s="226">
        <v>2</v>
      </c>
      <c r="Z27" s="121">
        <f t="shared" si="51"/>
        <v>0</v>
      </c>
      <c r="AA27" s="122">
        <f t="shared" si="27"/>
        <v>0</v>
      </c>
      <c r="AB27" s="122">
        <f t="shared" si="11"/>
        <v>0</v>
      </c>
      <c r="AC27" s="222" t="e">
        <f t="shared" si="12"/>
        <v>#DIV/0!</v>
      </c>
      <c r="AD27" s="123">
        <f t="shared" si="13"/>
        <v>0</v>
      </c>
      <c r="AE27" s="123" t="e">
        <f t="shared" si="52"/>
        <v>#DIV/0!</v>
      </c>
      <c r="AF27" s="124" t="e">
        <f t="shared" si="15"/>
        <v>#DIV/0!</v>
      </c>
      <c r="AH27" s="125"/>
      <c r="AJ27" s="125"/>
    </row>
    <row r="28" spans="1:36" x14ac:dyDescent="0.25">
      <c r="A28" s="347"/>
      <c r="B28" s="129"/>
      <c r="C28" s="129"/>
      <c r="D28" s="130"/>
      <c r="E28" s="130"/>
      <c r="F28" s="162"/>
      <c r="G28" s="131"/>
      <c r="H28" s="217"/>
      <c r="I28" s="121">
        <f t="shared" si="40"/>
        <v>0</v>
      </c>
      <c r="J28" s="217"/>
      <c r="K28" s="121">
        <f t="shared" si="41"/>
        <v>0</v>
      </c>
      <c r="L28" s="217"/>
      <c r="M28" s="121">
        <f t="shared" si="42"/>
        <v>0</v>
      </c>
      <c r="N28" s="217">
        <v>0.2</v>
      </c>
      <c r="O28" s="121">
        <f t="shared" si="43"/>
        <v>0</v>
      </c>
      <c r="P28" s="217">
        <v>0.7</v>
      </c>
      <c r="Q28" s="121">
        <f t="shared" si="44"/>
        <v>0</v>
      </c>
      <c r="R28" s="217">
        <v>0.5</v>
      </c>
      <c r="S28" s="121">
        <f t="shared" si="45"/>
        <v>0</v>
      </c>
      <c r="T28" s="121">
        <f t="shared" si="46"/>
        <v>0</v>
      </c>
      <c r="U28" s="121">
        <f t="shared" si="47"/>
        <v>0</v>
      </c>
      <c r="V28" s="121">
        <f t="shared" si="48"/>
        <v>0</v>
      </c>
      <c r="W28" s="121">
        <f t="shared" si="49"/>
        <v>0</v>
      </c>
      <c r="X28" s="121">
        <f t="shared" si="50"/>
        <v>0</v>
      </c>
      <c r="Y28" s="226">
        <v>2</v>
      </c>
      <c r="Z28" s="121">
        <f t="shared" si="51"/>
        <v>0</v>
      </c>
      <c r="AA28" s="122">
        <f t="shared" si="27"/>
        <v>0</v>
      </c>
      <c r="AB28" s="122">
        <f t="shared" si="11"/>
        <v>0</v>
      </c>
      <c r="AC28" s="222" t="e">
        <f t="shared" si="12"/>
        <v>#DIV/0!</v>
      </c>
      <c r="AD28" s="123">
        <f t="shared" si="13"/>
        <v>0</v>
      </c>
      <c r="AE28" s="123" t="e">
        <f t="shared" si="52"/>
        <v>#DIV/0!</v>
      </c>
      <c r="AF28" s="124" t="e">
        <f t="shared" si="15"/>
        <v>#DIV/0!</v>
      </c>
      <c r="AH28" s="125"/>
      <c r="AJ28" s="125"/>
    </row>
    <row r="29" spans="1:36" x14ac:dyDescent="0.25">
      <c r="A29" s="347"/>
      <c r="B29" s="129"/>
      <c r="C29" s="129"/>
      <c r="D29" s="130"/>
      <c r="E29" s="130"/>
      <c r="F29" s="162"/>
      <c r="G29" s="131"/>
      <c r="H29" s="217"/>
      <c r="I29" s="121">
        <f t="shared" si="40"/>
        <v>0</v>
      </c>
      <c r="J29" s="217"/>
      <c r="K29" s="121">
        <f t="shared" si="41"/>
        <v>0</v>
      </c>
      <c r="L29" s="217"/>
      <c r="M29" s="121">
        <f t="shared" si="42"/>
        <v>0</v>
      </c>
      <c r="N29" s="217">
        <v>0.2</v>
      </c>
      <c r="O29" s="121">
        <f t="shared" si="43"/>
        <v>0</v>
      </c>
      <c r="P29" s="217">
        <v>0.7</v>
      </c>
      <c r="Q29" s="121">
        <f t="shared" si="44"/>
        <v>0</v>
      </c>
      <c r="R29" s="217">
        <v>0.5</v>
      </c>
      <c r="S29" s="121">
        <f t="shared" si="45"/>
        <v>0</v>
      </c>
      <c r="T29" s="121">
        <f t="shared" si="46"/>
        <v>0</v>
      </c>
      <c r="U29" s="121">
        <f t="shared" si="47"/>
        <v>0</v>
      </c>
      <c r="V29" s="121">
        <f t="shared" si="48"/>
        <v>0</v>
      </c>
      <c r="W29" s="121">
        <f t="shared" si="49"/>
        <v>0</v>
      </c>
      <c r="X29" s="121">
        <f t="shared" si="50"/>
        <v>0</v>
      </c>
      <c r="Y29" s="226">
        <v>2</v>
      </c>
      <c r="Z29" s="121">
        <f t="shared" si="51"/>
        <v>0</v>
      </c>
      <c r="AA29" s="122">
        <f t="shared" si="27"/>
        <v>0</v>
      </c>
      <c r="AB29" s="122">
        <f t="shared" si="11"/>
        <v>0</v>
      </c>
      <c r="AC29" s="222" t="e">
        <f t="shared" si="12"/>
        <v>#DIV/0!</v>
      </c>
      <c r="AD29" s="123">
        <f t="shared" si="13"/>
        <v>0</v>
      </c>
      <c r="AE29" s="123" t="e">
        <f t="shared" si="52"/>
        <v>#DIV/0!</v>
      </c>
      <c r="AF29" s="124" t="e">
        <f t="shared" si="15"/>
        <v>#DIV/0!</v>
      </c>
      <c r="AH29" s="125"/>
      <c r="AJ29" s="125"/>
    </row>
    <row r="30" spans="1:36" ht="19.5" customHeight="1" x14ac:dyDescent="0.25">
      <c r="A30" s="347"/>
      <c r="B30" s="129"/>
      <c r="C30" s="129"/>
      <c r="D30" s="130"/>
      <c r="E30" s="130"/>
      <c r="F30" s="162"/>
      <c r="G30" s="131"/>
      <c r="H30" s="217"/>
      <c r="I30" s="121">
        <f t="shared" si="40"/>
        <v>0</v>
      </c>
      <c r="J30" s="217"/>
      <c r="K30" s="121">
        <f t="shared" si="41"/>
        <v>0</v>
      </c>
      <c r="L30" s="217"/>
      <c r="M30" s="121">
        <f t="shared" si="42"/>
        <v>0</v>
      </c>
      <c r="N30" s="217">
        <v>0.2</v>
      </c>
      <c r="O30" s="121">
        <f t="shared" si="43"/>
        <v>0</v>
      </c>
      <c r="P30" s="217">
        <v>0.7</v>
      </c>
      <c r="Q30" s="121">
        <f t="shared" si="44"/>
        <v>0</v>
      </c>
      <c r="R30" s="217">
        <v>0.5</v>
      </c>
      <c r="S30" s="121">
        <f t="shared" si="45"/>
        <v>0</v>
      </c>
      <c r="T30" s="121">
        <f t="shared" si="46"/>
        <v>0</v>
      </c>
      <c r="U30" s="121">
        <f t="shared" si="47"/>
        <v>0</v>
      </c>
      <c r="V30" s="121">
        <f t="shared" si="48"/>
        <v>0</v>
      </c>
      <c r="W30" s="121">
        <f t="shared" si="49"/>
        <v>0</v>
      </c>
      <c r="X30" s="121">
        <f t="shared" si="50"/>
        <v>0</v>
      </c>
      <c r="Y30" s="226">
        <v>2</v>
      </c>
      <c r="Z30" s="121">
        <f t="shared" si="51"/>
        <v>0</v>
      </c>
      <c r="AA30" s="122">
        <f t="shared" si="27"/>
        <v>0</v>
      </c>
      <c r="AB30" s="122">
        <f t="shared" si="11"/>
        <v>0</v>
      </c>
      <c r="AC30" s="222" t="e">
        <f t="shared" si="12"/>
        <v>#DIV/0!</v>
      </c>
      <c r="AD30" s="123">
        <f t="shared" si="13"/>
        <v>0</v>
      </c>
      <c r="AE30" s="123" t="e">
        <f t="shared" si="52"/>
        <v>#DIV/0!</v>
      </c>
      <c r="AF30" s="124" t="e">
        <f t="shared" si="15"/>
        <v>#DIV/0!</v>
      </c>
      <c r="AH30" s="125"/>
      <c r="AJ30" s="125"/>
    </row>
    <row r="31" spans="1:36" x14ac:dyDescent="0.25">
      <c r="A31" s="347"/>
      <c r="B31" s="132"/>
      <c r="C31" s="132"/>
      <c r="D31" s="130"/>
      <c r="E31" s="130"/>
      <c r="F31" s="162"/>
      <c r="G31" s="131"/>
      <c r="H31" s="217"/>
      <c r="I31" s="121">
        <f t="shared" si="40"/>
        <v>0</v>
      </c>
      <c r="J31" s="217"/>
      <c r="K31" s="121">
        <f t="shared" si="41"/>
        <v>0</v>
      </c>
      <c r="L31" s="217"/>
      <c r="M31" s="121">
        <f t="shared" si="42"/>
        <v>0</v>
      </c>
      <c r="N31" s="217">
        <v>0.2</v>
      </c>
      <c r="O31" s="121">
        <f t="shared" si="43"/>
        <v>0</v>
      </c>
      <c r="P31" s="217">
        <v>0.7</v>
      </c>
      <c r="Q31" s="121">
        <f t="shared" si="44"/>
        <v>0</v>
      </c>
      <c r="R31" s="217">
        <v>0.5</v>
      </c>
      <c r="S31" s="121">
        <f t="shared" si="45"/>
        <v>0</v>
      </c>
      <c r="T31" s="121">
        <f t="shared" si="46"/>
        <v>0</v>
      </c>
      <c r="U31" s="121">
        <f t="shared" si="47"/>
        <v>0</v>
      </c>
      <c r="V31" s="121">
        <f t="shared" si="48"/>
        <v>0</v>
      </c>
      <c r="W31" s="121">
        <f t="shared" si="49"/>
        <v>0</v>
      </c>
      <c r="X31" s="121">
        <f t="shared" si="50"/>
        <v>0</v>
      </c>
      <c r="Y31" s="226">
        <v>2</v>
      </c>
      <c r="Z31" s="121">
        <f t="shared" si="51"/>
        <v>0</v>
      </c>
      <c r="AA31" s="122">
        <f t="shared" si="27"/>
        <v>0</v>
      </c>
      <c r="AB31" s="122">
        <f t="shared" si="11"/>
        <v>0</v>
      </c>
      <c r="AC31" s="222" t="e">
        <f t="shared" si="12"/>
        <v>#DIV/0!</v>
      </c>
      <c r="AD31" s="123">
        <f t="shared" si="13"/>
        <v>0</v>
      </c>
      <c r="AE31" s="123" t="e">
        <f t="shared" si="52"/>
        <v>#DIV/0!</v>
      </c>
      <c r="AF31" s="124" t="e">
        <f t="shared" si="15"/>
        <v>#DIV/0!</v>
      </c>
      <c r="AH31" s="125"/>
      <c r="AJ31" s="125"/>
    </row>
    <row r="32" spans="1:36" x14ac:dyDescent="0.25">
      <c r="A32" s="347"/>
      <c r="B32" s="133"/>
      <c r="C32" s="133"/>
      <c r="D32" s="134"/>
      <c r="E32" s="134"/>
      <c r="F32" s="162"/>
      <c r="G32" s="131"/>
      <c r="H32" s="217"/>
      <c r="I32" s="121">
        <f t="shared" si="40"/>
        <v>0</v>
      </c>
      <c r="J32" s="217"/>
      <c r="K32" s="121">
        <f t="shared" si="41"/>
        <v>0</v>
      </c>
      <c r="L32" s="217"/>
      <c r="M32" s="121">
        <f t="shared" si="42"/>
        <v>0</v>
      </c>
      <c r="N32" s="217">
        <v>0.2</v>
      </c>
      <c r="O32" s="121">
        <f t="shared" si="43"/>
        <v>0</v>
      </c>
      <c r="P32" s="217">
        <v>0.7</v>
      </c>
      <c r="Q32" s="121">
        <f t="shared" si="44"/>
        <v>0</v>
      </c>
      <c r="R32" s="217">
        <v>0.5</v>
      </c>
      <c r="S32" s="121">
        <f t="shared" si="45"/>
        <v>0</v>
      </c>
      <c r="T32" s="121">
        <f t="shared" si="46"/>
        <v>0</v>
      </c>
      <c r="U32" s="121">
        <f t="shared" si="47"/>
        <v>0</v>
      </c>
      <c r="V32" s="121">
        <f t="shared" si="48"/>
        <v>0</v>
      </c>
      <c r="W32" s="121">
        <f t="shared" si="49"/>
        <v>0</v>
      </c>
      <c r="X32" s="121">
        <f t="shared" si="50"/>
        <v>0</v>
      </c>
      <c r="Y32" s="226">
        <v>2</v>
      </c>
      <c r="Z32" s="121">
        <f t="shared" si="51"/>
        <v>0</v>
      </c>
      <c r="AA32" s="122">
        <f t="shared" si="27"/>
        <v>0</v>
      </c>
      <c r="AB32" s="122">
        <f t="shared" si="11"/>
        <v>0</v>
      </c>
      <c r="AC32" s="222" t="e">
        <f t="shared" si="12"/>
        <v>#DIV/0!</v>
      </c>
      <c r="AD32" s="123">
        <f t="shared" si="13"/>
        <v>0</v>
      </c>
      <c r="AE32" s="123" t="e">
        <f t="shared" si="52"/>
        <v>#DIV/0!</v>
      </c>
      <c r="AF32" s="124" t="e">
        <f t="shared" si="15"/>
        <v>#DIV/0!</v>
      </c>
      <c r="AH32" s="125"/>
      <c r="AJ32" s="125"/>
    </row>
    <row r="33" spans="1:36" s="127" customFormat="1" ht="24.75" customHeight="1" x14ac:dyDescent="0.25">
      <c r="A33" s="375" t="s">
        <v>210</v>
      </c>
      <c r="B33" s="376"/>
      <c r="C33" s="223"/>
      <c r="D33" s="224">
        <f>SUM(D8:D32)</f>
        <v>0</v>
      </c>
      <c r="E33" s="224">
        <f t="shared" ref="E33:G33" si="53">SUM(E8:E32)</f>
        <v>0</v>
      </c>
      <c r="F33" s="224">
        <f t="shared" si="53"/>
        <v>0</v>
      </c>
      <c r="G33" s="224">
        <f t="shared" si="53"/>
        <v>0</v>
      </c>
      <c r="H33" s="225" t="s">
        <v>256</v>
      </c>
      <c r="I33" s="224">
        <f>SUM(I8:I32)</f>
        <v>0</v>
      </c>
      <c r="J33" s="225" t="s">
        <v>256</v>
      </c>
      <c r="K33" s="224">
        <f>SUM(K8:K32)</f>
        <v>0</v>
      </c>
      <c r="L33" s="225" t="s">
        <v>256</v>
      </c>
      <c r="M33" s="224">
        <f>SUM(M8:M32)</f>
        <v>0</v>
      </c>
      <c r="N33" s="225" t="s">
        <v>256</v>
      </c>
      <c r="O33" s="224">
        <f>SUM(O8:O32)</f>
        <v>0</v>
      </c>
      <c r="P33" s="225" t="s">
        <v>256</v>
      </c>
      <c r="Q33" s="224">
        <f>SUM(Q8:Q32)</f>
        <v>0</v>
      </c>
      <c r="R33" s="225" t="s">
        <v>256</v>
      </c>
      <c r="S33" s="224">
        <f t="shared" ref="S33:X33" si="54">SUM(S8:S32)</f>
        <v>0</v>
      </c>
      <c r="T33" s="224">
        <f t="shared" si="54"/>
        <v>0</v>
      </c>
      <c r="U33" s="224">
        <f t="shared" si="54"/>
        <v>0</v>
      </c>
      <c r="V33" s="224">
        <f t="shared" si="54"/>
        <v>0</v>
      </c>
      <c r="W33" s="224">
        <f t="shared" si="54"/>
        <v>0</v>
      </c>
      <c r="X33" s="224">
        <f t="shared" si="54"/>
        <v>0</v>
      </c>
      <c r="Y33" s="224" t="s">
        <v>256</v>
      </c>
      <c r="Z33" s="224">
        <f>SUM(Z8:Z32)</f>
        <v>0</v>
      </c>
      <c r="AA33" s="224">
        <f>SUM(AA8:AA32)</f>
        <v>0</v>
      </c>
      <c r="AB33" s="224">
        <f>SUM(AB8:AB32)</f>
        <v>0</v>
      </c>
      <c r="AC33" s="225" t="s">
        <v>256</v>
      </c>
      <c r="AD33" s="224">
        <f>SUM(AD8:AD32)</f>
        <v>0</v>
      </c>
      <c r="AE33" s="224" t="e">
        <f>SUM(AE8:AE32)</f>
        <v>#DIV/0!</v>
      </c>
      <c r="AF33" s="224" t="e">
        <f>SUM(AF8:AF32)</f>
        <v>#DIV/0!</v>
      </c>
      <c r="AG33" s="161"/>
      <c r="AH33" s="125"/>
      <c r="AI33" s="161"/>
      <c r="AJ33" s="126"/>
    </row>
    <row r="34" spans="1:36" x14ac:dyDescent="0.25">
      <c r="B34" s="135"/>
      <c r="C34" s="135"/>
      <c r="AB34" s="368"/>
      <c r="AC34" s="368"/>
      <c r="AD34" s="368"/>
      <c r="AE34" s="369"/>
      <c r="AF34" s="136"/>
    </row>
    <row r="35" spans="1:36" ht="30" customHeight="1" x14ac:dyDescent="0.25">
      <c r="A35" s="374" t="s">
        <v>199</v>
      </c>
      <c r="B35" s="374"/>
      <c r="C35" s="135"/>
      <c r="G35" s="136"/>
      <c r="H35" s="136"/>
      <c r="I35" s="136"/>
      <c r="J35" s="136"/>
      <c r="K35" s="136"/>
      <c r="L35" s="136"/>
      <c r="M35" s="136"/>
      <c r="AA35" s="136"/>
      <c r="AB35" s="136"/>
      <c r="AC35" s="136"/>
      <c r="AF35" s="136"/>
    </row>
    <row r="36" spans="1:36" s="138" customFormat="1" ht="15.75" customHeight="1" x14ac:dyDescent="0.25">
      <c r="A36" s="262"/>
      <c r="B36" s="262"/>
      <c r="C36" s="262"/>
      <c r="D36" s="262"/>
      <c r="E36" s="262"/>
      <c r="F36" s="262"/>
      <c r="G36" s="262"/>
      <c r="H36" s="262"/>
      <c r="I36" s="262"/>
      <c r="J36" s="262"/>
      <c r="K36" s="262"/>
      <c r="L36" s="262"/>
      <c r="M36" s="262"/>
      <c r="N36" s="262"/>
      <c r="O36" s="262"/>
      <c r="P36" s="262"/>
      <c r="Q36" s="262"/>
      <c r="AA36" s="139"/>
      <c r="AB36" s="139"/>
      <c r="AC36" s="139"/>
      <c r="AF36" s="139"/>
    </row>
    <row r="37" spans="1:36" x14ac:dyDescent="0.25">
      <c r="A37" s="140"/>
      <c r="B37" s="135"/>
      <c r="C37" s="135"/>
      <c r="AF37" s="136"/>
    </row>
    <row r="38" spans="1:36" x14ac:dyDescent="0.25">
      <c r="A38" s="141"/>
      <c r="B38" s="135"/>
      <c r="C38" s="135"/>
      <c r="AA38" s="136"/>
      <c r="AB38" s="136"/>
      <c r="AC38" s="136"/>
      <c r="AD38" s="142"/>
      <c r="AE38" s="142"/>
      <c r="AF38" s="136"/>
    </row>
    <row r="39" spans="1:36" x14ac:dyDescent="0.25">
      <c r="A39" s="141"/>
      <c r="B39" s="135"/>
      <c r="C39" s="135"/>
      <c r="T39" s="136"/>
      <c r="U39" s="136"/>
      <c r="V39" s="136"/>
      <c r="W39" s="136"/>
      <c r="X39" s="136"/>
      <c r="AD39" s="142"/>
      <c r="AE39" s="142"/>
    </row>
    <row r="40" spans="1:36" x14ac:dyDescent="0.25">
      <c r="B40" s="135"/>
      <c r="C40" s="135"/>
      <c r="AF40" s="136"/>
    </row>
    <row r="41" spans="1:36" x14ac:dyDescent="0.25">
      <c r="B41" s="135"/>
      <c r="C41" s="135"/>
    </row>
    <row r="42" spans="1:36" x14ac:dyDescent="0.25">
      <c r="B42" s="135"/>
      <c r="C42" s="135"/>
    </row>
    <row r="43" spans="1:36" x14ac:dyDescent="0.25">
      <c r="B43" s="135"/>
      <c r="C43" s="135"/>
    </row>
    <row r="44" spans="1:36" x14ac:dyDescent="0.25">
      <c r="B44" s="135"/>
      <c r="C44" s="135"/>
    </row>
    <row r="45" spans="1:36" x14ac:dyDescent="0.25">
      <c r="B45" s="135"/>
      <c r="C45" s="135"/>
    </row>
    <row r="46" spans="1:36" x14ac:dyDescent="0.25">
      <c r="B46" s="135"/>
      <c r="C46" s="135"/>
    </row>
    <row r="47" spans="1:36" x14ac:dyDescent="0.25">
      <c r="B47" s="135"/>
      <c r="C47" s="135"/>
    </row>
    <row r="48" spans="1:36" x14ac:dyDescent="0.25">
      <c r="B48" s="135"/>
      <c r="C48" s="135"/>
    </row>
    <row r="49" spans="2:3" x14ac:dyDescent="0.25">
      <c r="B49" s="135"/>
      <c r="C49" s="135"/>
    </row>
    <row r="50" spans="2:3" x14ac:dyDescent="0.25">
      <c r="B50" s="135"/>
      <c r="C50" s="135"/>
    </row>
    <row r="51" spans="2:3" x14ac:dyDescent="0.25">
      <c r="B51" s="135"/>
      <c r="C51" s="135"/>
    </row>
    <row r="52" spans="2:3" x14ac:dyDescent="0.25">
      <c r="B52" s="135"/>
      <c r="C52" s="135"/>
    </row>
    <row r="53" spans="2:3" x14ac:dyDescent="0.25">
      <c r="B53" s="135"/>
      <c r="C53" s="135"/>
    </row>
    <row r="54" spans="2:3" x14ac:dyDescent="0.25">
      <c r="B54" s="135"/>
      <c r="C54" s="135"/>
    </row>
    <row r="55" spans="2:3" x14ac:dyDescent="0.25">
      <c r="B55" s="135"/>
      <c r="C55" s="135"/>
    </row>
    <row r="56" spans="2:3" x14ac:dyDescent="0.25">
      <c r="B56" s="135"/>
      <c r="C56" s="135"/>
    </row>
    <row r="57" spans="2:3" x14ac:dyDescent="0.25">
      <c r="B57" s="135"/>
      <c r="C57" s="135"/>
    </row>
    <row r="58" spans="2:3" x14ac:dyDescent="0.25">
      <c r="B58" s="135"/>
      <c r="C58" s="135"/>
    </row>
    <row r="59" spans="2:3" x14ac:dyDescent="0.25">
      <c r="B59" s="135"/>
      <c r="C59" s="135"/>
    </row>
    <row r="60" spans="2:3" x14ac:dyDescent="0.25">
      <c r="B60" s="135"/>
      <c r="C60" s="135"/>
    </row>
    <row r="61" spans="2:3" x14ac:dyDescent="0.25">
      <c r="B61" s="135"/>
      <c r="C61" s="135"/>
    </row>
    <row r="62" spans="2:3" x14ac:dyDescent="0.25">
      <c r="B62" s="135"/>
      <c r="C62" s="135"/>
    </row>
    <row r="63" spans="2:3" x14ac:dyDescent="0.25">
      <c r="B63" s="135"/>
      <c r="C63" s="135"/>
    </row>
    <row r="64" spans="2:3" x14ac:dyDescent="0.25">
      <c r="B64" s="135"/>
      <c r="C64" s="135"/>
    </row>
    <row r="65" spans="2:3" x14ac:dyDescent="0.25">
      <c r="B65" s="135"/>
      <c r="C65" s="135"/>
    </row>
    <row r="66" spans="2:3" x14ac:dyDescent="0.25">
      <c r="B66" s="135"/>
      <c r="C66" s="135"/>
    </row>
    <row r="67" spans="2:3" x14ac:dyDescent="0.25">
      <c r="B67" s="135"/>
      <c r="C67" s="135"/>
    </row>
    <row r="68" spans="2:3" x14ac:dyDescent="0.25">
      <c r="B68" s="135"/>
      <c r="C68" s="135"/>
    </row>
    <row r="69" spans="2:3" x14ac:dyDescent="0.25">
      <c r="B69" s="135"/>
      <c r="C69" s="135"/>
    </row>
    <row r="70" spans="2:3" x14ac:dyDescent="0.25">
      <c r="B70" s="135"/>
      <c r="C70" s="135"/>
    </row>
    <row r="71" spans="2:3" x14ac:dyDescent="0.25">
      <c r="B71" s="135"/>
      <c r="C71" s="135"/>
    </row>
    <row r="72" spans="2:3" x14ac:dyDescent="0.25">
      <c r="B72" s="135"/>
      <c r="C72" s="135"/>
    </row>
    <row r="73" spans="2:3" x14ac:dyDescent="0.25">
      <c r="B73" s="135"/>
      <c r="C73" s="135"/>
    </row>
    <row r="74" spans="2:3" x14ac:dyDescent="0.25">
      <c r="B74" s="135"/>
      <c r="C74" s="135"/>
    </row>
    <row r="75" spans="2:3" x14ac:dyDescent="0.25">
      <c r="B75" s="135"/>
      <c r="C75" s="135"/>
    </row>
    <row r="76" spans="2:3" x14ac:dyDescent="0.25">
      <c r="B76" s="135"/>
      <c r="C76" s="135"/>
    </row>
    <row r="77" spans="2:3" x14ac:dyDescent="0.25">
      <c r="B77" s="135"/>
      <c r="C77" s="135"/>
    </row>
    <row r="78" spans="2:3" x14ac:dyDescent="0.25">
      <c r="B78" s="135"/>
      <c r="C78" s="135"/>
    </row>
    <row r="79" spans="2:3" x14ac:dyDescent="0.25">
      <c r="B79" s="135"/>
      <c r="C79" s="135"/>
    </row>
    <row r="80" spans="2:3" x14ac:dyDescent="0.25">
      <c r="B80" s="135"/>
      <c r="C80" s="135"/>
    </row>
    <row r="81" spans="2:3" x14ac:dyDescent="0.25">
      <c r="B81" s="135"/>
      <c r="C81" s="135"/>
    </row>
    <row r="82" spans="2:3" x14ac:dyDescent="0.25">
      <c r="B82" s="135"/>
      <c r="C82" s="135"/>
    </row>
    <row r="83" spans="2:3" x14ac:dyDescent="0.25">
      <c r="B83" s="135"/>
      <c r="C83" s="135"/>
    </row>
    <row r="84" spans="2:3" x14ac:dyDescent="0.25">
      <c r="B84" s="135"/>
      <c r="C84" s="135"/>
    </row>
    <row r="85" spans="2:3" x14ac:dyDescent="0.25">
      <c r="B85" s="135"/>
      <c r="C85" s="135"/>
    </row>
    <row r="86" spans="2:3" x14ac:dyDescent="0.25">
      <c r="B86" s="135"/>
      <c r="C86" s="135"/>
    </row>
    <row r="87" spans="2:3" x14ac:dyDescent="0.25">
      <c r="B87" s="135"/>
      <c r="C87" s="135"/>
    </row>
    <row r="88" spans="2:3" x14ac:dyDescent="0.25">
      <c r="B88" s="135"/>
      <c r="C88" s="135"/>
    </row>
    <row r="89" spans="2:3" x14ac:dyDescent="0.25">
      <c r="B89" s="135"/>
      <c r="C89" s="135"/>
    </row>
    <row r="90" spans="2:3" x14ac:dyDescent="0.25">
      <c r="B90" s="135"/>
      <c r="C90" s="135"/>
    </row>
    <row r="91" spans="2:3" x14ac:dyDescent="0.25">
      <c r="B91" s="135"/>
      <c r="C91" s="135"/>
    </row>
    <row r="92" spans="2:3" x14ac:dyDescent="0.25">
      <c r="B92" s="135"/>
      <c r="C92" s="135"/>
    </row>
    <row r="93" spans="2:3" x14ac:dyDescent="0.25">
      <c r="B93" s="135"/>
      <c r="C93" s="135"/>
    </row>
    <row r="94" spans="2:3" x14ac:dyDescent="0.25">
      <c r="B94" s="135"/>
      <c r="C94" s="135"/>
    </row>
    <row r="95" spans="2:3" x14ac:dyDescent="0.25">
      <c r="B95" s="135"/>
      <c r="C95" s="135"/>
    </row>
    <row r="96" spans="2:3" x14ac:dyDescent="0.25">
      <c r="B96" s="135"/>
      <c r="C96" s="135"/>
    </row>
    <row r="97" spans="2:3" x14ac:dyDescent="0.25">
      <c r="B97" s="135"/>
      <c r="C97" s="135"/>
    </row>
    <row r="98" spans="2:3" x14ac:dyDescent="0.25">
      <c r="B98" s="135"/>
      <c r="C98" s="135"/>
    </row>
    <row r="99" spans="2:3" x14ac:dyDescent="0.25">
      <c r="B99" s="135"/>
      <c r="C99" s="135"/>
    </row>
    <row r="100" spans="2:3" x14ac:dyDescent="0.25">
      <c r="B100" s="135"/>
      <c r="C100" s="135"/>
    </row>
    <row r="101" spans="2:3" x14ac:dyDescent="0.25">
      <c r="B101" s="135"/>
      <c r="C101" s="135"/>
    </row>
    <row r="102" spans="2:3" x14ac:dyDescent="0.25">
      <c r="B102" s="135"/>
      <c r="C102" s="135"/>
    </row>
    <row r="103" spans="2:3" x14ac:dyDescent="0.25">
      <c r="B103" s="135"/>
      <c r="C103" s="135"/>
    </row>
    <row r="104" spans="2:3" x14ac:dyDescent="0.25">
      <c r="B104" s="135"/>
      <c r="C104" s="135"/>
    </row>
    <row r="105" spans="2:3" x14ac:dyDescent="0.25">
      <c r="B105" s="135"/>
      <c r="C105" s="135"/>
    </row>
    <row r="106" spans="2:3" x14ac:dyDescent="0.25">
      <c r="B106" s="135"/>
      <c r="C106" s="135"/>
    </row>
    <row r="107" spans="2:3" x14ac:dyDescent="0.25">
      <c r="B107" s="135"/>
      <c r="C107" s="135"/>
    </row>
    <row r="108" spans="2:3" x14ac:dyDescent="0.25">
      <c r="B108" s="135"/>
      <c r="C108" s="135"/>
    </row>
    <row r="109" spans="2:3" x14ac:dyDescent="0.25">
      <c r="B109" s="135"/>
      <c r="C109" s="135"/>
    </row>
    <row r="110" spans="2:3" x14ac:dyDescent="0.25">
      <c r="B110" s="135"/>
      <c r="C110" s="135"/>
    </row>
    <row r="111" spans="2:3" x14ac:dyDescent="0.25">
      <c r="B111" s="135"/>
      <c r="C111" s="135"/>
    </row>
    <row r="112" spans="2:3" x14ac:dyDescent="0.25">
      <c r="B112" s="135"/>
      <c r="C112" s="135"/>
    </row>
    <row r="113" spans="2:3" x14ac:dyDescent="0.25">
      <c r="B113" s="135"/>
      <c r="C113" s="135"/>
    </row>
    <row r="114" spans="2:3" x14ac:dyDescent="0.25">
      <c r="B114" s="135"/>
      <c r="C114" s="135"/>
    </row>
    <row r="115" spans="2:3" x14ac:dyDescent="0.25">
      <c r="B115" s="135"/>
      <c r="C115" s="135"/>
    </row>
    <row r="116" spans="2:3" x14ac:dyDescent="0.25">
      <c r="B116" s="135"/>
      <c r="C116" s="135"/>
    </row>
    <row r="117" spans="2:3" x14ac:dyDescent="0.25">
      <c r="B117" s="135"/>
      <c r="C117" s="135"/>
    </row>
    <row r="118" spans="2:3" x14ac:dyDescent="0.25">
      <c r="B118" s="135"/>
      <c r="C118" s="135"/>
    </row>
    <row r="119" spans="2:3" x14ac:dyDescent="0.25">
      <c r="B119" s="135"/>
      <c r="C119" s="135"/>
    </row>
    <row r="120" spans="2:3" x14ac:dyDescent="0.25">
      <c r="B120" s="135"/>
      <c r="C120" s="135"/>
    </row>
    <row r="121" spans="2:3" x14ac:dyDescent="0.25">
      <c r="B121" s="135"/>
      <c r="C121" s="135"/>
    </row>
    <row r="122" spans="2:3" x14ac:dyDescent="0.25">
      <c r="B122" s="135"/>
      <c r="C122" s="135"/>
    </row>
    <row r="123" spans="2:3" x14ac:dyDescent="0.25">
      <c r="B123" s="135"/>
      <c r="C123" s="135"/>
    </row>
    <row r="124" spans="2:3" x14ac:dyDescent="0.25">
      <c r="B124" s="135"/>
      <c r="C124" s="135"/>
    </row>
    <row r="125" spans="2:3" x14ac:dyDescent="0.25">
      <c r="B125" s="135"/>
      <c r="C125" s="135"/>
    </row>
    <row r="126" spans="2:3" x14ac:dyDescent="0.25">
      <c r="B126" s="135"/>
      <c r="C126" s="135"/>
    </row>
    <row r="127" spans="2:3" x14ac:dyDescent="0.25">
      <c r="B127" s="135"/>
      <c r="C127" s="135"/>
    </row>
    <row r="128" spans="2:3" x14ac:dyDescent="0.25">
      <c r="B128" s="135"/>
      <c r="C128" s="135"/>
    </row>
    <row r="129" spans="2:3" x14ac:dyDescent="0.25">
      <c r="B129" s="135"/>
      <c r="C129" s="135"/>
    </row>
    <row r="130" spans="2:3" x14ac:dyDescent="0.25">
      <c r="B130" s="135"/>
      <c r="C130" s="135"/>
    </row>
    <row r="131" spans="2:3" x14ac:dyDescent="0.25">
      <c r="B131" s="135"/>
      <c r="C131" s="135"/>
    </row>
    <row r="132" spans="2:3" x14ac:dyDescent="0.25">
      <c r="B132" s="135"/>
      <c r="C132" s="135"/>
    </row>
    <row r="133" spans="2:3" x14ac:dyDescent="0.25">
      <c r="B133" s="135"/>
      <c r="C133" s="135"/>
    </row>
    <row r="134" spans="2:3" x14ac:dyDescent="0.25">
      <c r="B134" s="135"/>
      <c r="C134" s="135"/>
    </row>
    <row r="135" spans="2:3" x14ac:dyDescent="0.25">
      <c r="B135" s="135"/>
      <c r="C135" s="135"/>
    </row>
    <row r="136" spans="2:3" x14ac:dyDescent="0.25">
      <c r="B136" s="135"/>
      <c r="C136" s="135"/>
    </row>
    <row r="137" spans="2:3" x14ac:dyDescent="0.25">
      <c r="B137" s="135"/>
      <c r="C137" s="135"/>
    </row>
    <row r="138" spans="2:3" x14ac:dyDescent="0.25">
      <c r="B138" s="135"/>
      <c r="C138" s="135"/>
    </row>
    <row r="139" spans="2:3" x14ac:dyDescent="0.25">
      <c r="B139" s="135"/>
      <c r="C139" s="135"/>
    </row>
    <row r="140" spans="2:3" x14ac:dyDescent="0.25">
      <c r="B140" s="135"/>
      <c r="C140" s="135"/>
    </row>
    <row r="141" spans="2:3" x14ac:dyDescent="0.25">
      <c r="B141" s="135"/>
      <c r="C141" s="135"/>
    </row>
    <row r="142" spans="2:3" x14ac:dyDescent="0.25">
      <c r="B142" s="135"/>
      <c r="C142" s="135"/>
    </row>
    <row r="143" spans="2:3" x14ac:dyDescent="0.25">
      <c r="B143" s="135"/>
      <c r="C143" s="135"/>
    </row>
    <row r="144" spans="2:3" x14ac:dyDescent="0.25">
      <c r="B144" s="135"/>
      <c r="C144" s="135"/>
    </row>
    <row r="145" spans="2:3" x14ac:dyDescent="0.25">
      <c r="B145" s="135"/>
      <c r="C145" s="135"/>
    </row>
    <row r="146" spans="2:3" x14ac:dyDescent="0.25">
      <c r="B146" s="135"/>
      <c r="C146" s="135"/>
    </row>
    <row r="147" spans="2:3" x14ac:dyDescent="0.25">
      <c r="B147" s="135"/>
      <c r="C147" s="135"/>
    </row>
    <row r="148" spans="2:3" x14ac:dyDescent="0.25">
      <c r="B148" s="135"/>
      <c r="C148" s="135"/>
    </row>
    <row r="149" spans="2:3" x14ac:dyDescent="0.25">
      <c r="B149" s="135"/>
      <c r="C149" s="135"/>
    </row>
    <row r="150" spans="2:3" x14ac:dyDescent="0.25">
      <c r="B150" s="135"/>
      <c r="C150" s="135"/>
    </row>
    <row r="151" spans="2:3" x14ac:dyDescent="0.25">
      <c r="B151" s="135"/>
      <c r="C151" s="135"/>
    </row>
    <row r="152" spans="2:3" x14ac:dyDescent="0.25">
      <c r="B152" s="135"/>
      <c r="C152" s="135"/>
    </row>
    <row r="153" spans="2:3" x14ac:dyDescent="0.25">
      <c r="B153" s="135"/>
      <c r="C153" s="135"/>
    </row>
    <row r="154" spans="2:3" x14ac:dyDescent="0.25">
      <c r="B154" s="135"/>
      <c r="C154" s="135"/>
    </row>
    <row r="155" spans="2:3" x14ac:dyDescent="0.25">
      <c r="B155" s="135"/>
      <c r="C155" s="135"/>
    </row>
    <row r="156" spans="2:3" x14ac:dyDescent="0.25">
      <c r="B156" s="135"/>
      <c r="C156" s="135"/>
    </row>
    <row r="157" spans="2:3" x14ac:dyDescent="0.25">
      <c r="B157" s="135"/>
      <c r="C157" s="135"/>
    </row>
    <row r="158" spans="2:3" x14ac:dyDescent="0.25">
      <c r="B158" s="135"/>
      <c r="C158" s="135"/>
    </row>
    <row r="159" spans="2:3" x14ac:dyDescent="0.25">
      <c r="B159" s="135"/>
      <c r="C159" s="135"/>
    </row>
    <row r="160" spans="2:3" x14ac:dyDescent="0.25">
      <c r="B160" s="135"/>
      <c r="C160" s="135"/>
    </row>
    <row r="161" spans="2:3" x14ac:dyDescent="0.25">
      <c r="B161" s="135"/>
      <c r="C161" s="135"/>
    </row>
    <row r="162" spans="2:3" x14ac:dyDescent="0.25">
      <c r="B162" s="135"/>
      <c r="C162" s="135"/>
    </row>
    <row r="163" spans="2:3" x14ac:dyDescent="0.25">
      <c r="B163" s="135"/>
      <c r="C163" s="135"/>
    </row>
    <row r="164" spans="2:3" x14ac:dyDescent="0.25">
      <c r="B164" s="135"/>
      <c r="C164" s="135"/>
    </row>
    <row r="165" spans="2:3" x14ac:dyDescent="0.25">
      <c r="B165" s="135"/>
      <c r="C165" s="135"/>
    </row>
  </sheetData>
  <sheetProtection selectLockedCells="1" selectUnlockedCells="1"/>
  <mergeCells count="39">
    <mergeCell ref="A35:B35"/>
    <mergeCell ref="A36:Q36"/>
    <mergeCell ref="A9:A12"/>
    <mergeCell ref="A13:A19"/>
    <mergeCell ref="A20:A21"/>
    <mergeCell ref="A22:A32"/>
    <mergeCell ref="A33:B33"/>
    <mergeCell ref="AB34:AE34"/>
    <mergeCell ref="AE5:AE7"/>
    <mergeCell ref="AF5:AF7"/>
    <mergeCell ref="AH5:AH7"/>
    <mergeCell ref="AJ5:AJ7"/>
    <mergeCell ref="AC5:AD6"/>
    <mergeCell ref="P6:Q6"/>
    <mergeCell ref="R6:S6"/>
    <mergeCell ref="L5:M6"/>
    <mergeCell ref="N5:O6"/>
    <mergeCell ref="P5:S5"/>
    <mergeCell ref="T5:T7"/>
    <mergeCell ref="U5:U6"/>
    <mergeCell ref="V5:V7"/>
    <mergeCell ref="AB1:AF1"/>
    <mergeCell ref="B3:O3"/>
    <mergeCell ref="AE4:AF4"/>
    <mergeCell ref="H5:I6"/>
    <mergeCell ref="J5:K6"/>
    <mergeCell ref="W5:W7"/>
    <mergeCell ref="X5:X7"/>
    <mergeCell ref="Y5:Z6"/>
    <mergeCell ref="AA5:AA7"/>
    <mergeCell ref="AB5:AB7"/>
    <mergeCell ref="D6:D7"/>
    <mergeCell ref="E6:E7"/>
    <mergeCell ref="F6:F7"/>
    <mergeCell ref="A5:A7"/>
    <mergeCell ref="B5:B7"/>
    <mergeCell ref="C5:C7"/>
    <mergeCell ref="D5:F5"/>
    <mergeCell ref="G5:G7"/>
  </mergeCells>
  <pageMargins left="0.19685039370078741" right="0.19685039370078741" top="0.74803149606299213" bottom="0.74803149606299213" header="0.51181102362204722" footer="0.51181102362204722"/>
  <pageSetup paperSize="9" scale="30" firstPageNumber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="60" zoomScaleNormal="100" workbookViewId="0">
      <selection activeCell="D2" sqref="D2"/>
    </sheetView>
  </sheetViews>
  <sheetFormatPr defaultRowHeight="15.75" x14ac:dyDescent="0.25"/>
  <cols>
    <col min="1" max="1" width="27.5703125" style="138" customWidth="1"/>
    <col min="2" max="2" width="10" style="138" customWidth="1"/>
    <col min="3" max="3" width="19" style="138" customWidth="1"/>
    <col min="4" max="4" width="13.42578125" style="138" customWidth="1"/>
    <col min="5" max="5" width="20.42578125" style="138" customWidth="1"/>
    <col min="6" max="6" width="10.5703125" style="138" customWidth="1"/>
    <col min="7" max="7" width="20.5703125" style="138" customWidth="1"/>
    <col min="8" max="8" width="28" style="138" customWidth="1"/>
    <col min="9" max="16384" width="9.140625" style="138"/>
  </cols>
  <sheetData>
    <row r="1" spans="1:8" ht="120.75" customHeight="1" x14ac:dyDescent="0.25">
      <c r="D1" s="377" t="s">
        <v>428</v>
      </c>
      <c r="E1" s="377"/>
      <c r="F1" s="377"/>
      <c r="G1" s="377"/>
      <c r="H1" s="377"/>
    </row>
    <row r="3" spans="1:8" ht="18.75" x14ac:dyDescent="0.25">
      <c r="A3" s="249" t="s">
        <v>274</v>
      </c>
      <c r="B3" s="249"/>
      <c r="C3" s="249"/>
      <c r="D3" s="249"/>
      <c r="E3" s="249"/>
      <c r="F3" s="249"/>
      <c r="G3" s="249"/>
      <c r="H3" s="249"/>
    </row>
    <row r="4" spans="1:8" ht="51" customHeight="1" x14ac:dyDescent="0.25">
      <c r="A4" s="143" t="s">
        <v>275</v>
      </c>
      <c r="B4" s="144"/>
      <c r="C4" s="144"/>
      <c r="D4" s="144"/>
      <c r="E4" s="144"/>
      <c r="F4" s="144"/>
      <c r="G4" s="144"/>
      <c r="H4" s="145" t="s">
        <v>276</v>
      </c>
    </row>
    <row r="5" spans="1:8" x14ac:dyDescent="0.25">
      <c r="A5" s="256" t="s">
        <v>277</v>
      </c>
      <c r="B5" s="378" t="s">
        <v>278</v>
      </c>
      <c r="C5" s="378"/>
      <c r="D5" s="378" t="s">
        <v>279</v>
      </c>
      <c r="E5" s="378"/>
      <c r="F5" s="378" t="s">
        <v>280</v>
      </c>
      <c r="G5" s="378"/>
      <c r="H5" s="256" t="s">
        <v>281</v>
      </c>
    </row>
    <row r="6" spans="1:8" ht="89.25" customHeight="1" x14ac:dyDescent="0.25">
      <c r="A6" s="256"/>
      <c r="B6" s="9" t="s">
        <v>282</v>
      </c>
      <c r="C6" s="9" t="s">
        <v>283</v>
      </c>
      <c r="D6" s="9" t="s">
        <v>282</v>
      </c>
      <c r="E6" s="9" t="s">
        <v>283</v>
      </c>
      <c r="F6" s="9" t="s">
        <v>282</v>
      </c>
      <c r="G6" s="9" t="s">
        <v>283</v>
      </c>
      <c r="H6" s="256"/>
    </row>
    <row r="7" spans="1:8" x14ac:dyDescent="0.25">
      <c r="A7" s="7"/>
      <c r="B7" s="7"/>
      <c r="C7" s="7"/>
      <c r="D7" s="7"/>
      <c r="E7" s="7"/>
      <c r="F7" s="7"/>
      <c r="G7" s="7"/>
      <c r="H7" s="7"/>
    </row>
    <row r="8" spans="1:8" x14ac:dyDescent="0.25">
      <c r="A8" s="7"/>
      <c r="B8" s="7"/>
      <c r="C8" s="7"/>
      <c r="D8" s="7"/>
      <c r="E8" s="7"/>
      <c r="F8" s="7"/>
      <c r="G8" s="7"/>
      <c r="H8" s="7"/>
    </row>
    <row r="9" spans="1:8" x14ac:dyDescent="0.25">
      <c r="A9" s="7"/>
      <c r="B9" s="7"/>
      <c r="C9" s="7"/>
      <c r="D9" s="7"/>
      <c r="E9" s="7"/>
      <c r="F9" s="7"/>
      <c r="G9" s="7"/>
      <c r="H9" s="7"/>
    </row>
    <row r="10" spans="1:8" x14ac:dyDescent="0.25">
      <c r="A10" s="7"/>
      <c r="B10" s="7"/>
      <c r="C10" s="7"/>
      <c r="D10" s="7"/>
      <c r="E10" s="7"/>
      <c r="F10" s="7"/>
      <c r="G10" s="7"/>
      <c r="H10" s="7"/>
    </row>
    <row r="11" spans="1:8" x14ac:dyDescent="0.25">
      <c r="A11" s="7"/>
      <c r="B11" s="7"/>
      <c r="C11" s="7"/>
      <c r="D11" s="7"/>
      <c r="E11" s="7"/>
      <c r="F11" s="7"/>
      <c r="G11" s="7"/>
      <c r="H11" s="7"/>
    </row>
    <row r="12" spans="1:8" x14ac:dyDescent="0.25">
      <c r="A12" s="7"/>
      <c r="B12" s="7"/>
      <c r="C12" s="7"/>
      <c r="D12" s="7"/>
      <c r="E12" s="7"/>
      <c r="F12" s="7"/>
      <c r="G12" s="7"/>
      <c r="H12" s="7"/>
    </row>
    <row r="13" spans="1:8" x14ac:dyDescent="0.25">
      <c r="A13" s="7"/>
      <c r="B13" s="7"/>
      <c r="C13" s="7"/>
      <c r="D13" s="7"/>
      <c r="E13" s="7"/>
      <c r="F13" s="7"/>
      <c r="G13" s="7"/>
      <c r="H13" s="7"/>
    </row>
    <row r="14" spans="1:8" x14ac:dyDescent="0.25">
      <c r="A14" s="7"/>
      <c r="B14" s="7"/>
      <c r="C14" s="7"/>
      <c r="D14" s="7"/>
      <c r="E14" s="7"/>
      <c r="F14" s="7"/>
      <c r="G14" s="7"/>
      <c r="H14" s="7"/>
    </row>
    <row r="15" spans="1:8" x14ac:dyDescent="0.25">
      <c r="A15" s="7"/>
      <c r="B15" s="7"/>
      <c r="C15" s="7"/>
      <c r="D15" s="7"/>
      <c r="E15" s="7"/>
      <c r="F15" s="7"/>
      <c r="G15" s="7"/>
      <c r="H15" s="7"/>
    </row>
    <row r="16" spans="1:8" x14ac:dyDescent="0.25">
      <c r="A16" s="7"/>
      <c r="B16" s="7"/>
      <c r="C16" s="7"/>
      <c r="D16" s="7"/>
      <c r="E16" s="7"/>
      <c r="F16" s="7"/>
      <c r="G16" s="7"/>
      <c r="H16" s="7"/>
    </row>
    <row r="17" spans="1:8" x14ac:dyDescent="0.25">
      <c r="A17" s="7"/>
      <c r="B17" s="7"/>
      <c r="C17" s="7"/>
      <c r="D17" s="7"/>
      <c r="E17" s="7"/>
      <c r="F17" s="7"/>
      <c r="G17" s="7"/>
      <c r="H17" s="7"/>
    </row>
    <row r="18" spans="1:8" x14ac:dyDescent="0.25">
      <c r="A18" s="7"/>
      <c r="B18" s="7"/>
      <c r="C18" s="7"/>
      <c r="D18" s="7"/>
      <c r="E18" s="7"/>
      <c r="F18" s="7"/>
      <c r="G18" s="7"/>
      <c r="H18" s="7"/>
    </row>
    <row r="19" spans="1:8" x14ac:dyDescent="0.25">
      <c r="A19" s="7"/>
      <c r="B19" s="7"/>
      <c r="C19" s="7"/>
      <c r="D19" s="7"/>
      <c r="E19" s="7"/>
      <c r="F19" s="7"/>
      <c r="G19" s="7"/>
      <c r="H19" s="7"/>
    </row>
    <row r="20" spans="1:8" x14ac:dyDescent="0.25">
      <c r="A20" s="146" t="s">
        <v>197</v>
      </c>
      <c r="B20" s="147"/>
      <c r="C20" s="7"/>
      <c r="D20" s="7"/>
      <c r="E20" s="7"/>
      <c r="F20" s="7"/>
      <c r="G20" s="7"/>
      <c r="H20" s="7"/>
    </row>
    <row r="22" spans="1:8" x14ac:dyDescent="0.25">
      <c r="A22" s="262" t="s">
        <v>14</v>
      </c>
      <c r="B22" s="262"/>
      <c r="C22" s="262"/>
      <c r="D22" s="262"/>
      <c r="E22" s="262"/>
      <c r="F22" s="262"/>
      <c r="G22" s="262"/>
      <c r="H22" s="262"/>
    </row>
    <row r="23" spans="1:8" x14ac:dyDescent="0.25">
      <c r="A23" s="262" t="s">
        <v>15</v>
      </c>
      <c r="B23" s="262"/>
      <c r="C23" s="262"/>
      <c r="D23" s="262"/>
      <c r="E23" s="262"/>
      <c r="F23" s="262"/>
      <c r="G23" s="262"/>
      <c r="H23" s="262"/>
    </row>
  </sheetData>
  <mergeCells count="9">
    <mergeCell ref="D1:H1"/>
    <mergeCell ref="A22:H22"/>
    <mergeCell ref="A23:H23"/>
    <mergeCell ref="A3:H3"/>
    <mergeCell ref="A5:A6"/>
    <mergeCell ref="B5:C5"/>
    <mergeCell ref="D5:E5"/>
    <mergeCell ref="F5:G5"/>
    <mergeCell ref="H5:H6"/>
  </mergeCells>
  <pageMargins left="0.70866141732283472" right="0.31496062992125984" top="0.74803149606299213" bottom="0.74803149606299213" header="0.31496062992125984" footer="0.31496062992125984"/>
  <pageSetup paperSize="9" scale="87" orientation="landscape" verticalDpi="18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0000"/>
  </sheetPr>
  <dimension ref="A1:X30"/>
  <sheetViews>
    <sheetView zoomScale="85" zoomScaleNormal="85" workbookViewId="0">
      <selection activeCell="Q39" sqref="Q39"/>
    </sheetView>
  </sheetViews>
  <sheetFormatPr defaultRowHeight="15" x14ac:dyDescent="0.25"/>
  <cols>
    <col min="1" max="1" width="6.7109375" style="10" customWidth="1"/>
    <col min="2" max="2" width="7.28515625" style="10" customWidth="1"/>
    <col min="3" max="4" width="7.7109375" style="10" customWidth="1"/>
    <col min="5" max="5" width="8" style="10" customWidth="1"/>
    <col min="6" max="7" width="9.140625" style="10"/>
    <col min="8" max="8" width="54.140625" style="10" customWidth="1"/>
    <col min="9" max="9" width="8.42578125" style="10" customWidth="1"/>
    <col min="10" max="10" width="9.140625" style="1" customWidth="1"/>
    <col min="11" max="11" width="11.7109375" style="1" customWidth="1"/>
    <col min="12" max="12" width="13.42578125" style="1" customWidth="1"/>
    <col min="13" max="13" width="8.5703125" style="1" customWidth="1"/>
    <col min="14" max="14" width="11.7109375" style="1" customWidth="1"/>
    <col min="15" max="15" width="12" style="1" customWidth="1"/>
    <col min="16" max="16" width="8.7109375" style="1" customWidth="1"/>
    <col min="17" max="17" width="11.42578125" style="1" customWidth="1"/>
    <col min="18" max="18" width="12" style="1" customWidth="1"/>
    <col min="19" max="19" width="7.7109375" style="1" customWidth="1"/>
    <col min="20" max="20" width="11.140625" style="1" customWidth="1"/>
    <col min="21" max="21" width="12.7109375" style="1" customWidth="1"/>
    <col min="22" max="22" width="8.42578125" style="1" customWidth="1"/>
    <col min="23" max="23" width="11.42578125" style="1" customWidth="1"/>
    <col min="24" max="24" width="13.140625" style="1" customWidth="1"/>
    <col min="25" max="16384" width="9.140625" style="1"/>
  </cols>
  <sheetData>
    <row r="1" spans="1:24" ht="15" customHeight="1" x14ac:dyDescent="0.25">
      <c r="A1" s="277" t="s">
        <v>116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</row>
    <row r="2" spans="1:24" ht="18.75" x14ac:dyDescent="0.25">
      <c r="A2" s="249" t="s">
        <v>101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24" ht="15" customHeight="1" x14ac:dyDescent="0.25">
      <c r="A3" s="249" t="s">
        <v>102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24" ht="15" customHeight="1" x14ac:dyDescent="0.25">
      <c r="A4" s="250" t="s">
        <v>129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</row>
    <row r="5" spans="1:24" ht="15" customHeight="1" x14ac:dyDescent="0.25">
      <c r="A5" s="379" t="s">
        <v>103</v>
      </c>
      <c r="B5" s="379"/>
      <c r="C5" s="379"/>
      <c r="D5" s="379"/>
      <c r="E5" s="379"/>
      <c r="F5" s="379"/>
      <c r="G5" s="379"/>
      <c r="H5" s="379"/>
      <c r="I5" s="379"/>
      <c r="J5" s="379"/>
      <c r="K5" s="379"/>
    </row>
    <row r="6" spans="1:24" ht="15" customHeight="1" x14ac:dyDescent="0.25">
      <c r="A6" s="250" t="s">
        <v>126</v>
      </c>
      <c r="B6" s="250"/>
      <c r="C6" s="250"/>
      <c r="D6" s="250"/>
      <c r="E6" s="250"/>
      <c r="F6" s="250"/>
      <c r="G6" s="250"/>
      <c r="H6" s="250"/>
      <c r="I6" s="250"/>
      <c r="J6" s="250"/>
      <c r="K6" s="250"/>
    </row>
    <row r="7" spans="1:24" x14ac:dyDescent="0.25">
      <c r="J7" s="11"/>
    </row>
    <row r="8" spans="1:24" ht="15.75" x14ac:dyDescent="0.25">
      <c r="A8" s="256" t="s">
        <v>7</v>
      </c>
      <c r="B8" s="256"/>
      <c r="C8" s="256"/>
      <c r="D8" s="256"/>
      <c r="E8" s="256"/>
      <c r="F8" s="256"/>
      <c r="G8" s="256"/>
      <c r="H8" s="256"/>
      <c r="I8" s="9"/>
      <c r="J8" s="256" t="s">
        <v>104</v>
      </c>
      <c r="K8" s="380"/>
      <c r="L8" s="380"/>
      <c r="M8" s="256" t="s">
        <v>105</v>
      </c>
      <c r="N8" s="256"/>
      <c r="O8" s="256"/>
      <c r="P8" s="256"/>
      <c r="Q8" s="256"/>
      <c r="R8" s="256"/>
      <c r="S8" s="256"/>
      <c r="T8" s="256"/>
      <c r="U8" s="256"/>
      <c r="V8" s="256"/>
      <c r="W8" s="256"/>
      <c r="X8" s="256"/>
    </row>
    <row r="9" spans="1:24" ht="15" customHeight="1" x14ac:dyDescent="0.25">
      <c r="A9" s="256"/>
      <c r="B9" s="256"/>
      <c r="C9" s="256"/>
      <c r="D9" s="256"/>
      <c r="E9" s="256"/>
      <c r="F9" s="256"/>
      <c r="G9" s="256"/>
      <c r="H9" s="256"/>
      <c r="I9" s="256" t="s">
        <v>18</v>
      </c>
      <c r="J9" s="256" t="s">
        <v>120</v>
      </c>
      <c r="K9" s="256" t="s">
        <v>6</v>
      </c>
      <c r="L9" s="256" t="s">
        <v>13</v>
      </c>
      <c r="M9" s="256" t="s">
        <v>11</v>
      </c>
      <c r="N9" s="256"/>
      <c r="O9" s="256"/>
      <c r="P9" s="256" t="s">
        <v>12</v>
      </c>
      <c r="Q9" s="256"/>
      <c r="R9" s="256"/>
      <c r="S9" s="256" t="s">
        <v>37</v>
      </c>
      <c r="T9" s="256"/>
      <c r="U9" s="256"/>
      <c r="V9" s="256" t="s">
        <v>10</v>
      </c>
      <c r="W9" s="256"/>
      <c r="X9" s="256"/>
    </row>
    <row r="10" spans="1:24" ht="63" x14ac:dyDescent="0.25">
      <c r="A10" s="9" t="s">
        <v>0</v>
      </c>
      <c r="B10" s="9" t="s">
        <v>1</v>
      </c>
      <c r="C10" s="9" t="s">
        <v>2</v>
      </c>
      <c r="D10" s="9" t="s">
        <v>3</v>
      </c>
      <c r="E10" s="9" t="s">
        <v>9</v>
      </c>
      <c r="F10" s="9" t="s">
        <v>4</v>
      </c>
      <c r="G10" s="9" t="s">
        <v>106</v>
      </c>
      <c r="H10" s="9" t="s">
        <v>8</v>
      </c>
      <c r="I10" s="256"/>
      <c r="J10" s="256"/>
      <c r="K10" s="256"/>
      <c r="L10" s="256"/>
      <c r="M10" s="9" t="s">
        <v>120</v>
      </c>
      <c r="N10" s="9" t="s">
        <v>6</v>
      </c>
      <c r="O10" s="9" t="s">
        <v>13</v>
      </c>
      <c r="P10" s="9" t="s">
        <v>120</v>
      </c>
      <c r="Q10" s="9" t="s">
        <v>6</v>
      </c>
      <c r="R10" s="9" t="s">
        <v>13</v>
      </c>
      <c r="S10" s="9" t="s">
        <v>120</v>
      </c>
      <c r="T10" s="9" t="s">
        <v>6</v>
      </c>
      <c r="U10" s="9" t="s">
        <v>13</v>
      </c>
      <c r="V10" s="9" t="s">
        <v>120</v>
      </c>
      <c r="W10" s="9" t="s">
        <v>6</v>
      </c>
      <c r="X10" s="9" t="s">
        <v>13</v>
      </c>
    </row>
    <row r="11" spans="1:24" ht="21.75" customHeight="1" x14ac:dyDescent="0.25">
      <c r="A11" s="382" t="s">
        <v>108</v>
      </c>
      <c r="B11" s="382"/>
      <c r="C11" s="382"/>
      <c r="D11" s="382"/>
      <c r="E11" s="382"/>
      <c r="F11" s="382"/>
      <c r="G11" s="382"/>
      <c r="H11" s="382"/>
      <c r="I11" s="382"/>
      <c r="J11" s="382"/>
      <c r="K11" s="382"/>
      <c r="L11" s="382"/>
      <c r="M11" s="382"/>
      <c r="N11" s="382"/>
      <c r="O11" s="382"/>
      <c r="P11" s="382"/>
      <c r="Q11" s="382"/>
      <c r="R11" s="382"/>
      <c r="S11" s="382"/>
      <c r="T11" s="382"/>
      <c r="U11" s="382"/>
      <c r="V11" s="382"/>
      <c r="W11" s="382"/>
      <c r="X11" s="382"/>
    </row>
    <row r="12" spans="1:24" ht="50.25" customHeight="1" x14ac:dyDescent="0.25">
      <c r="A12" s="9"/>
      <c r="B12" s="9"/>
      <c r="C12" s="9"/>
      <c r="D12" s="9"/>
      <c r="E12" s="9"/>
      <c r="F12" s="9"/>
      <c r="G12" s="9"/>
      <c r="H12" s="14" t="s">
        <v>121</v>
      </c>
      <c r="I12" s="9"/>
      <c r="J12" s="15">
        <f>M12</f>
        <v>0</v>
      </c>
      <c r="K12" s="15"/>
      <c r="L12" s="15">
        <f>J12*K12</f>
        <v>0</v>
      </c>
      <c r="M12" s="15">
        <f t="shared" ref="M12" si="0">P12</f>
        <v>0</v>
      </c>
      <c r="N12" s="15"/>
      <c r="O12" s="15">
        <f t="shared" ref="O12" si="1">M12*N12</f>
        <v>0</v>
      </c>
      <c r="P12" s="15">
        <f t="shared" ref="P12" si="2">S12</f>
        <v>0</v>
      </c>
      <c r="Q12" s="15"/>
      <c r="R12" s="15">
        <f t="shared" ref="R12" si="3">P12*Q12</f>
        <v>0</v>
      </c>
      <c r="S12" s="15">
        <f t="shared" ref="S12" si="4">V12</f>
        <v>0</v>
      </c>
      <c r="T12" s="15"/>
      <c r="U12" s="15">
        <f t="shared" ref="U12" si="5">S12*T12</f>
        <v>0</v>
      </c>
      <c r="V12" s="15">
        <f t="shared" ref="V12" si="6">Y12</f>
        <v>0</v>
      </c>
      <c r="W12" s="15"/>
      <c r="X12" s="15">
        <f t="shared" ref="X12" si="7">V12*W12</f>
        <v>0</v>
      </c>
    </row>
    <row r="13" spans="1:24" ht="15.75" x14ac:dyDescent="0.25">
      <c r="A13" s="9"/>
      <c r="B13" s="9"/>
      <c r="C13" s="9"/>
      <c r="D13" s="9"/>
      <c r="E13" s="9"/>
      <c r="F13" s="9"/>
      <c r="G13" s="9"/>
      <c r="H13" s="16" t="s">
        <v>123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</row>
    <row r="14" spans="1:24" ht="15.75" x14ac:dyDescent="0.25">
      <c r="A14" s="17"/>
      <c r="B14" s="17"/>
      <c r="C14" s="17"/>
      <c r="D14" s="17"/>
      <c r="E14" s="9"/>
      <c r="F14" s="9"/>
      <c r="G14" s="9"/>
      <c r="H14" s="9"/>
      <c r="I14" s="9"/>
      <c r="J14" s="14"/>
      <c r="K14" s="18"/>
      <c r="L14" s="19"/>
      <c r="M14" s="18"/>
      <c r="N14" s="18"/>
      <c r="O14" s="19"/>
      <c r="P14" s="18"/>
      <c r="Q14" s="18"/>
      <c r="R14" s="19"/>
      <c r="S14" s="18"/>
      <c r="T14" s="18"/>
      <c r="U14" s="19"/>
      <c r="V14" s="18"/>
      <c r="W14" s="18"/>
      <c r="X14" s="19"/>
    </row>
    <row r="15" spans="1:24" ht="21" customHeight="1" x14ac:dyDescent="0.25">
      <c r="A15" s="256" t="s">
        <v>107</v>
      </c>
      <c r="B15" s="256"/>
      <c r="C15" s="256"/>
      <c r="D15" s="256"/>
      <c r="E15" s="256"/>
      <c r="F15" s="256"/>
      <c r="G15" s="256"/>
      <c r="H15" s="256"/>
      <c r="I15" s="9"/>
      <c r="J15" s="14"/>
      <c r="K15" s="18"/>
      <c r="L15" s="19"/>
      <c r="M15" s="18"/>
      <c r="N15" s="18"/>
      <c r="O15" s="19"/>
      <c r="P15" s="18"/>
      <c r="Q15" s="18"/>
      <c r="R15" s="19"/>
      <c r="S15" s="18"/>
      <c r="T15" s="18"/>
      <c r="U15" s="19"/>
      <c r="V15" s="18"/>
      <c r="W15" s="18"/>
      <c r="X15" s="19"/>
    </row>
    <row r="16" spans="1:24" ht="21" customHeight="1" x14ac:dyDescent="0.25">
      <c r="A16" s="382" t="s">
        <v>109</v>
      </c>
      <c r="B16" s="382"/>
      <c r="C16" s="382"/>
      <c r="D16" s="382"/>
      <c r="E16" s="382"/>
      <c r="F16" s="382"/>
      <c r="G16" s="382"/>
      <c r="H16" s="382"/>
      <c r="I16" s="382"/>
      <c r="J16" s="382"/>
      <c r="K16" s="382"/>
      <c r="L16" s="382"/>
      <c r="M16" s="382"/>
      <c r="N16" s="382"/>
      <c r="O16" s="382"/>
      <c r="P16" s="382"/>
      <c r="Q16" s="382"/>
      <c r="R16" s="382"/>
      <c r="S16" s="382"/>
      <c r="T16" s="382"/>
      <c r="U16" s="382"/>
      <c r="V16" s="382"/>
      <c r="W16" s="382"/>
      <c r="X16" s="382"/>
    </row>
    <row r="17" spans="1:24" ht="47.25" x14ac:dyDescent="0.25">
      <c r="A17" s="9"/>
      <c r="B17" s="9"/>
      <c r="C17" s="9"/>
      <c r="D17" s="9"/>
      <c r="E17" s="9"/>
      <c r="F17" s="9"/>
      <c r="G17" s="9"/>
      <c r="H17" s="14" t="s">
        <v>121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</row>
    <row r="18" spans="1:24" ht="21" customHeight="1" x14ac:dyDescent="0.25">
      <c r="A18" s="9"/>
      <c r="B18" s="9"/>
      <c r="C18" s="9"/>
      <c r="D18" s="9"/>
      <c r="E18" s="9"/>
      <c r="F18" s="9"/>
      <c r="G18" s="9"/>
      <c r="H18" s="16" t="s">
        <v>123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21" customHeight="1" x14ac:dyDescent="0.25">
      <c r="A19" s="9"/>
      <c r="B19" s="9"/>
      <c r="C19" s="9"/>
      <c r="D19" s="9"/>
      <c r="E19" s="9"/>
      <c r="F19" s="9"/>
      <c r="G19" s="9"/>
      <c r="H19" s="9"/>
      <c r="I19" s="9"/>
      <c r="J19" s="14"/>
      <c r="K19" s="18"/>
      <c r="L19" s="19"/>
      <c r="M19" s="18"/>
      <c r="N19" s="18"/>
      <c r="O19" s="19"/>
      <c r="P19" s="18"/>
      <c r="Q19" s="18"/>
      <c r="R19" s="19"/>
      <c r="S19" s="18"/>
      <c r="T19" s="18"/>
      <c r="U19" s="19"/>
      <c r="V19" s="18"/>
      <c r="W19" s="18"/>
      <c r="X19" s="19"/>
    </row>
    <row r="20" spans="1:24" ht="15.75" x14ac:dyDescent="0.25">
      <c r="A20" s="256" t="s">
        <v>110</v>
      </c>
      <c r="B20" s="256"/>
      <c r="C20" s="256"/>
      <c r="D20" s="256"/>
      <c r="E20" s="256"/>
      <c r="F20" s="256"/>
      <c r="G20" s="256"/>
      <c r="H20" s="256"/>
      <c r="I20" s="9"/>
      <c r="J20" s="14"/>
      <c r="K20" s="18"/>
      <c r="L20" s="19"/>
      <c r="M20" s="18"/>
      <c r="N20" s="18"/>
      <c r="O20" s="19"/>
      <c r="P20" s="18"/>
      <c r="Q20" s="18"/>
      <c r="R20" s="19"/>
      <c r="S20" s="18"/>
      <c r="T20" s="18"/>
      <c r="U20" s="19"/>
      <c r="V20" s="18"/>
      <c r="W20" s="18"/>
      <c r="X20" s="19"/>
    </row>
    <row r="21" spans="1:24" ht="21" customHeight="1" x14ac:dyDescent="0.25">
      <c r="A21" s="256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</row>
    <row r="22" spans="1:24" ht="21" customHeight="1" x14ac:dyDescent="0.25">
      <c r="A22" s="381" t="s">
        <v>122</v>
      </c>
      <c r="B22" s="381"/>
      <c r="C22" s="381"/>
      <c r="D22" s="381"/>
      <c r="E22" s="381"/>
      <c r="F22" s="381"/>
      <c r="G22" s="381"/>
      <c r="H22" s="381"/>
      <c r="I22" s="381"/>
      <c r="J22" s="381"/>
      <c r="K22" s="381"/>
      <c r="L22" s="381"/>
      <c r="M22" s="381"/>
      <c r="N22" s="381"/>
      <c r="O22" s="381"/>
      <c r="P22" s="381"/>
      <c r="Q22" s="381"/>
      <c r="R22" s="381"/>
      <c r="S22" s="381"/>
      <c r="T22" s="381"/>
      <c r="U22" s="381"/>
      <c r="V22" s="381"/>
      <c r="W22" s="381"/>
      <c r="X22" s="381"/>
    </row>
    <row r="23" spans="1:24" ht="21" customHeight="1" x14ac:dyDescent="0.25">
      <c r="A23" s="9"/>
      <c r="B23" s="9"/>
      <c r="C23" s="9"/>
      <c r="D23" s="9"/>
      <c r="E23" s="9"/>
      <c r="F23" s="9"/>
      <c r="G23" s="9"/>
      <c r="H23" s="16" t="s">
        <v>125</v>
      </c>
      <c r="I23" s="9"/>
      <c r="J23" s="14"/>
      <c r="K23" s="18"/>
      <c r="L23" s="19"/>
      <c r="M23" s="18"/>
      <c r="N23" s="18"/>
      <c r="O23" s="19"/>
      <c r="P23" s="18"/>
      <c r="Q23" s="18"/>
      <c r="R23" s="19"/>
      <c r="S23" s="18"/>
      <c r="T23" s="18"/>
      <c r="U23" s="19"/>
      <c r="V23" s="18"/>
      <c r="W23" s="18"/>
      <c r="X23" s="19"/>
    </row>
    <row r="24" spans="1:24" ht="21" customHeight="1" x14ac:dyDescent="0.25">
      <c r="A24" s="256" t="s">
        <v>124</v>
      </c>
      <c r="B24" s="256"/>
      <c r="C24" s="256"/>
      <c r="D24" s="256"/>
      <c r="E24" s="256"/>
      <c r="F24" s="256"/>
      <c r="G24" s="256"/>
      <c r="H24" s="256"/>
      <c r="I24" s="9"/>
      <c r="J24" s="14"/>
      <c r="K24" s="18"/>
      <c r="L24" s="19"/>
      <c r="M24" s="18"/>
      <c r="N24" s="18"/>
      <c r="O24" s="19"/>
      <c r="P24" s="18"/>
      <c r="Q24" s="18"/>
      <c r="R24" s="19"/>
      <c r="S24" s="18"/>
      <c r="T24" s="18"/>
      <c r="U24" s="19"/>
      <c r="V24" s="18"/>
      <c r="W24" s="18"/>
      <c r="X24" s="19"/>
    </row>
    <row r="25" spans="1:24" ht="32.25" customHeight="1" x14ac:dyDescent="0.25">
      <c r="A25" s="382" t="s">
        <v>100</v>
      </c>
      <c r="B25" s="382"/>
      <c r="C25" s="382"/>
      <c r="D25" s="382"/>
      <c r="E25" s="382"/>
      <c r="F25" s="382"/>
      <c r="G25" s="382"/>
      <c r="H25" s="382"/>
      <c r="I25" s="9"/>
      <c r="J25" s="14"/>
      <c r="K25" s="18"/>
      <c r="L25" s="19"/>
      <c r="M25" s="18"/>
      <c r="N25" s="18"/>
      <c r="O25" s="19"/>
      <c r="P25" s="18"/>
      <c r="Q25" s="18"/>
      <c r="R25" s="19"/>
      <c r="S25" s="18"/>
      <c r="T25" s="18"/>
      <c r="U25" s="19"/>
      <c r="V25" s="18"/>
      <c r="W25" s="18"/>
      <c r="X25" s="19"/>
    </row>
    <row r="28" spans="1:24" x14ac:dyDescent="0.25">
      <c r="A28" s="262" t="s">
        <v>14</v>
      </c>
      <c r="B28" s="262"/>
      <c r="C28" s="262"/>
      <c r="D28" s="262"/>
      <c r="E28" s="262"/>
      <c r="F28" s="262"/>
      <c r="G28" s="262"/>
      <c r="H28" s="262"/>
      <c r="I28" s="12"/>
    </row>
    <row r="29" spans="1:24" x14ac:dyDescent="0.25">
      <c r="A29" s="262" t="s">
        <v>15</v>
      </c>
      <c r="B29" s="262"/>
      <c r="C29" s="262"/>
      <c r="D29" s="262"/>
      <c r="E29" s="262"/>
      <c r="F29" s="262"/>
      <c r="G29" s="262"/>
      <c r="H29" s="262"/>
      <c r="I29" s="12"/>
    </row>
    <row r="30" spans="1:24" s="10" customFormat="1" x14ac:dyDescent="0.25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</sheetData>
  <mergeCells count="27">
    <mergeCell ref="A28:H28"/>
    <mergeCell ref="A29:H29"/>
    <mergeCell ref="A22:X22"/>
    <mergeCell ref="A24:H24"/>
    <mergeCell ref="A11:X11"/>
    <mergeCell ref="A15:H15"/>
    <mergeCell ref="A16:X16"/>
    <mergeCell ref="A20:H20"/>
    <mergeCell ref="A21:X21"/>
    <mergeCell ref="A25:H25"/>
    <mergeCell ref="A8:H9"/>
    <mergeCell ref="J8:L8"/>
    <mergeCell ref="M8:X8"/>
    <mergeCell ref="M9:O9"/>
    <mergeCell ref="P9:R9"/>
    <mergeCell ref="S9:U9"/>
    <mergeCell ref="V9:X9"/>
    <mergeCell ref="J9:J10"/>
    <mergeCell ref="K9:K10"/>
    <mergeCell ref="L9:L10"/>
    <mergeCell ref="I9:I10"/>
    <mergeCell ref="A6:K6"/>
    <mergeCell ref="A1:X1"/>
    <mergeCell ref="A2:K2"/>
    <mergeCell ref="A3:K3"/>
    <mergeCell ref="A4:K4"/>
    <mergeCell ref="A5:K5"/>
  </mergeCells>
  <pageMargins left="0.31496062992125984" right="0.31496062992125984" top="1.1417322834645669" bottom="0.74803149606299213" header="0.31496062992125984" footer="0.31496062992125984"/>
  <pageSetup paperSize="9" scale="4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D36"/>
  <sheetViews>
    <sheetView workbookViewId="0">
      <selection activeCell="Q39" sqref="Q39"/>
    </sheetView>
  </sheetViews>
  <sheetFormatPr defaultRowHeight="15" x14ac:dyDescent="0.25"/>
  <cols>
    <col min="1" max="1" width="9.140625" style="2"/>
    <col min="2" max="2" width="13" style="3" customWidth="1"/>
    <col min="3" max="3" width="63.85546875" style="2" customWidth="1"/>
    <col min="4" max="16384" width="9.140625" style="2"/>
  </cols>
  <sheetData>
    <row r="1" spans="1:4" x14ac:dyDescent="0.25">
      <c r="B1" s="2"/>
      <c r="C1" s="5" t="s">
        <v>127</v>
      </c>
    </row>
    <row r="2" spans="1:4" x14ac:dyDescent="0.25">
      <c r="A2" s="5"/>
      <c r="B2" s="5"/>
      <c r="C2" s="5"/>
      <c r="D2" s="5"/>
    </row>
    <row r="3" spans="1:4" ht="18.75" x14ac:dyDescent="0.3">
      <c r="A3" s="383" t="s">
        <v>60</v>
      </c>
      <c r="B3" s="383"/>
      <c r="C3" s="383"/>
      <c r="D3" s="383"/>
    </row>
    <row r="4" spans="1:4" x14ac:dyDescent="0.25">
      <c r="A4" s="4"/>
      <c r="B4" s="4"/>
      <c r="C4" s="4"/>
      <c r="D4" s="4"/>
    </row>
    <row r="5" spans="1:4" ht="15.75" x14ac:dyDescent="0.25">
      <c r="B5" s="21" t="s">
        <v>61</v>
      </c>
      <c r="C5" s="21" t="s">
        <v>62</v>
      </c>
    </row>
    <row r="6" spans="1:4" ht="15.75" x14ac:dyDescent="0.25">
      <c r="B6" s="21">
        <v>101</v>
      </c>
      <c r="C6" s="7" t="s">
        <v>39</v>
      </c>
    </row>
    <row r="7" spans="1:4" ht="15.75" x14ac:dyDescent="0.25">
      <c r="B7" s="21">
        <v>102</v>
      </c>
      <c r="C7" s="7" t="s">
        <v>40</v>
      </c>
    </row>
    <row r="8" spans="1:4" ht="15.75" x14ac:dyDescent="0.25">
      <c r="B8" s="21">
        <v>103</v>
      </c>
      <c r="C8" s="7" t="s">
        <v>41</v>
      </c>
    </row>
    <row r="9" spans="1:4" ht="15.75" x14ac:dyDescent="0.25">
      <c r="B9" s="21">
        <v>104</v>
      </c>
      <c r="C9" s="7" t="s">
        <v>97</v>
      </c>
    </row>
    <row r="10" spans="1:4" ht="15.75" x14ac:dyDescent="0.25">
      <c r="B10" s="21">
        <v>105</v>
      </c>
      <c r="C10" s="7" t="s">
        <v>42</v>
      </c>
    </row>
    <row r="11" spans="1:4" ht="15.75" x14ac:dyDescent="0.25">
      <c r="B11" s="21">
        <v>106</v>
      </c>
      <c r="C11" s="7" t="s">
        <v>43</v>
      </c>
    </row>
    <row r="12" spans="1:4" ht="15.75" x14ac:dyDescent="0.25">
      <c r="B12" s="21">
        <v>109</v>
      </c>
      <c r="C12" s="7" t="s">
        <v>112</v>
      </c>
    </row>
    <row r="13" spans="1:4" ht="15.75" x14ac:dyDescent="0.25">
      <c r="B13" s="21">
        <v>111</v>
      </c>
      <c r="C13" s="7" t="s">
        <v>113</v>
      </c>
    </row>
    <row r="14" spans="1:4" ht="15.75" x14ac:dyDescent="0.25">
      <c r="B14" s="21">
        <v>112</v>
      </c>
      <c r="C14" s="7" t="s">
        <v>114</v>
      </c>
    </row>
    <row r="15" spans="1:4" ht="15.75" x14ac:dyDescent="0.25">
      <c r="B15" s="21">
        <v>201</v>
      </c>
      <c r="C15" s="7" t="s">
        <v>46</v>
      </c>
    </row>
    <row r="16" spans="1:4" ht="15.75" x14ac:dyDescent="0.25">
      <c r="B16" s="21">
        <v>202</v>
      </c>
      <c r="C16" s="7" t="s">
        <v>115</v>
      </c>
    </row>
    <row r="17" spans="2:3" ht="15.75" x14ac:dyDescent="0.25">
      <c r="B17" s="21">
        <v>203</v>
      </c>
      <c r="C17" s="7" t="s">
        <v>47</v>
      </c>
    </row>
    <row r="18" spans="2:3" ht="15.75" x14ac:dyDescent="0.25">
      <c r="B18" s="21">
        <v>204</v>
      </c>
      <c r="C18" s="7" t="s">
        <v>48</v>
      </c>
    </row>
    <row r="19" spans="2:3" ht="15.75" x14ac:dyDescent="0.25">
      <c r="B19" s="21">
        <v>301</v>
      </c>
      <c r="C19" s="7" t="s">
        <v>49</v>
      </c>
    </row>
    <row r="20" spans="2:3" ht="15.75" x14ac:dyDescent="0.25">
      <c r="B20" s="21">
        <v>302</v>
      </c>
      <c r="C20" s="7" t="s">
        <v>50</v>
      </c>
    </row>
    <row r="21" spans="2:3" ht="15.75" x14ac:dyDescent="0.25">
      <c r="B21" s="21">
        <v>303</v>
      </c>
      <c r="C21" s="7" t="s">
        <v>51</v>
      </c>
    </row>
    <row r="22" spans="2:3" ht="15.75" hidden="1" x14ac:dyDescent="0.25">
      <c r="B22" s="21">
        <v>304</v>
      </c>
      <c r="C22" s="7" t="s">
        <v>52</v>
      </c>
    </row>
    <row r="23" spans="2:3" ht="15.75" x14ac:dyDescent="0.25">
      <c r="B23" s="21">
        <v>305</v>
      </c>
      <c r="C23" s="7" t="s">
        <v>53</v>
      </c>
    </row>
    <row r="24" spans="2:3" ht="15.75" x14ac:dyDescent="0.25">
      <c r="B24" s="21">
        <v>310</v>
      </c>
      <c r="C24" s="7" t="s">
        <v>54</v>
      </c>
    </row>
    <row r="25" spans="2:3" ht="15.75" x14ac:dyDescent="0.25">
      <c r="B25" s="21">
        <v>401</v>
      </c>
      <c r="C25" s="7" t="s">
        <v>98</v>
      </c>
    </row>
    <row r="26" spans="2:3" ht="15.75" x14ac:dyDescent="0.25">
      <c r="B26" s="21">
        <v>402</v>
      </c>
      <c r="C26" s="7" t="s">
        <v>55</v>
      </c>
    </row>
    <row r="27" spans="2:3" ht="15.75" x14ac:dyDescent="0.25">
      <c r="B27" s="21">
        <v>408</v>
      </c>
      <c r="C27" s="7" t="s">
        <v>44</v>
      </c>
    </row>
    <row r="28" spans="2:3" ht="15.75" x14ac:dyDescent="0.25">
      <c r="B28" s="21">
        <v>410</v>
      </c>
      <c r="C28" s="7" t="s">
        <v>45</v>
      </c>
    </row>
    <row r="29" spans="2:3" ht="15.75" x14ac:dyDescent="0.25">
      <c r="B29" s="21">
        <v>601</v>
      </c>
      <c r="C29" s="7" t="s">
        <v>56</v>
      </c>
    </row>
    <row r="30" spans="2:3" ht="15.75" x14ac:dyDescent="0.25">
      <c r="B30" s="21">
        <v>603</v>
      </c>
      <c r="C30" s="7" t="s">
        <v>99</v>
      </c>
    </row>
    <row r="31" spans="2:3" ht="15.75" x14ac:dyDescent="0.25">
      <c r="B31" s="21">
        <v>604</v>
      </c>
      <c r="C31" s="7" t="s">
        <v>57</v>
      </c>
    </row>
    <row r="32" spans="2:3" ht="15.75" x14ac:dyDescent="0.25">
      <c r="B32" s="21">
        <v>605</v>
      </c>
      <c r="C32" s="7" t="s">
        <v>58</v>
      </c>
    </row>
    <row r="33" spans="2:3" ht="15.75" x14ac:dyDescent="0.25">
      <c r="B33" s="21">
        <v>606</v>
      </c>
      <c r="C33" s="7" t="s">
        <v>59</v>
      </c>
    </row>
    <row r="34" spans="2:3" ht="15.75" hidden="1" x14ac:dyDescent="0.25">
      <c r="B34" s="21">
        <v>627</v>
      </c>
      <c r="C34" s="7" t="s">
        <v>92</v>
      </c>
    </row>
    <row r="35" spans="2:3" ht="15.75" x14ac:dyDescent="0.25">
      <c r="B35" s="21">
        <v>701</v>
      </c>
      <c r="C35" s="7" t="s">
        <v>93</v>
      </c>
    </row>
    <row r="36" spans="2:3" ht="15.75" x14ac:dyDescent="0.25">
      <c r="B36" s="21">
        <v>702</v>
      </c>
      <c r="C36" s="7" t="s">
        <v>94</v>
      </c>
    </row>
  </sheetData>
  <mergeCells count="1">
    <mergeCell ref="A3:D3"/>
  </mergeCells>
  <pageMargins left="0.7" right="0.7" top="0.75" bottom="0.75" header="0.3" footer="0.3"/>
  <pageSetup paperSize="9" scale="91" orientation="portrait" verticalDpi="18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view="pageBreakPreview" zoomScaleNormal="100" zoomScaleSheetLayoutView="100" workbookViewId="0">
      <selection activeCell="B40" sqref="B40"/>
    </sheetView>
  </sheetViews>
  <sheetFormatPr defaultRowHeight="15.75" x14ac:dyDescent="0.25"/>
  <cols>
    <col min="1" max="1" width="16" style="151" customWidth="1"/>
    <col min="2" max="2" width="119.5703125" style="148" customWidth="1"/>
  </cols>
  <sheetData>
    <row r="1" spans="1:2" ht="103.5" customHeight="1" x14ac:dyDescent="0.25">
      <c r="B1" s="153" t="s">
        <v>429</v>
      </c>
    </row>
    <row r="3" spans="1:2" x14ac:dyDescent="0.25">
      <c r="A3" s="384" t="s">
        <v>60</v>
      </c>
      <c r="B3" s="384"/>
    </row>
    <row r="5" spans="1:2" x14ac:dyDescent="0.25">
      <c r="A5" s="9" t="s">
        <v>306</v>
      </c>
      <c r="B5" s="9" t="s">
        <v>307</v>
      </c>
    </row>
    <row r="6" spans="1:2" x14ac:dyDescent="0.25">
      <c r="A6" s="149">
        <v>101</v>
      </c>
      <c r="B6" s="152" t="s">
        <v>39</v>
      </c>
    </row>
    <row r="7" spans="1:2" x14ac:dyDescent="0.25">
      <c r="A7" s="149">
        <v>102</v>
      </c>
      <c r="B7" s="152" t="s">
        <v>288</v>
      </c>
    </row>
    <row r="8" spans="1:2" x14ac:dyDescent="0.25">
      <c r="A8" s="149">
        <v>104</v>
      </c>
      <c r="B8" s="152" t="s">
        <v>97</v>
      </c>
    </row>
    <row r="9" spans="1:2" x14ac:dyDescent="0.25">
      <c r="A9" s="149">
        <v>105</v>
      </c>
      <c r="B9" s="152" t="s">
        <v>42</v>
      </c>
    </row>
    <row r="10" spans="1:2" x14ac:dyDescent="0.25">
      <c r="A10" s="149">
        <v>106</v>
      </c>
      <c r="B10" s="152" t="s">
        <v>304</v>
      </c>
    </row>
    <row r="11" spans="1:2" x14ac:dyDescent="0.25">
      <c r="A11" s="149">
        <v>112</v>
      </c>
      <c r="B11" s="152" t="s">
        <v>289</v>
      </c>
    </row>
    <row r="12" spans="1:2" x14ac:dyDescent="0.25">
      <c r="A12" s="149">
        <v>201</v>
      </c>
      <c r="B12" s="152" t="s">
        <v>46</v>
      </c>
    </row>
    <row r="13" spans="1:2" x14ac:dyDescent="0.25">
      <c r="A13" s="149">
        <v>202</v>
      </c>
      <c r="B13" s="152" t="s">
        <v>115</v>
      </c>
    </row>
    <row r="14" spans="1:2" x14ac:dyDescent="0.25">
      <c r="A14" s="149">
        <v>203</v>
      </c>
      <c r="B14" s="152" t="s">
        <v>47</v>
      </c>
    </row>
    <row r="15" spans="1:2" x14ac:dyDescent="0.25">
      <c r="A15" s="149">
        <v>301</v>
      </c>
      <c r="B15" s="152" t="s">
        <v>49</v>
      </c>
    </row>
    <row r="16" spans="1:2" x14ac:dyDescent="0.25">
      <c r="A16" s="149">
        <v>302</v>
      </c>
      <c r="B16" s="152" t="s">
        <v>50</v>
      </c>
    </row>
    <row r="17" spans="1:2" x14ac:dyDescent="0.25">
      <c r="A17" s="149">
        <v>303</v>
      </c>
      <c r="B17" s="152" t="s">
        <v>51</v>
      </c>
    </row>
    <row r="18" spans="1:2" x14ac:dyDescent="0.25">
      <c r="A18" s="149">
        <v>305</v>
      </c>
      <c r="B18" s="152" t="s">
        <v>53</v>
      </c>
    </row>
    <row r="19" spans="1:2" x14ac:dyDescent="0.25">
      <c r="A19" s="149">
        <v>310</v>
      </c>
      <c r="B19" s="152" t="s">
        <v>54</v>
      </c>
    </row>
    <row r="20" spans="1:2" x14ac:dyDescent="0.25">
      <c r="A20" s="149">
        <v>401</v>
      </c>
      <c r="B20" s="152" t="s">
        <v>290</v>
      </c>
    </row>
    <row r="21" spans="1:2" x14ac:dyDescent="0.25">
      <c r="A21" s="149">
        <v>402</v>
      </c>
      <c r="B21" s="152" t="s">
        <v>55</v>
      </c>
    </row>
    <row r="22" spans="1:2" x14ac:dyDescent="0.25">
      <c r="A22" s="149">
        <v>403</v>
      </c>
      <c r="B22" s="152" t="s">
        <v>41</v>
      </c>
    </row>
    <row r="23" spans="1:2" x14ac:dyDescent="0.25">
      <c r="A23" s="149" t="s">
        <v>409</v>
      </c>
      <c r="B23" s="152" t="s">
        <v>410</v>
      </c>
    </row>
    <row r="24" spans="1:2" x14ac:dyDescent="0.25">
      <c r="A24" s="149" t="s">
        <v>411</v>
      </c>
      <c r="B24" s="152" t="s">
        <v>412</v>
      </c>
    </row>
    <row r="25" spans="1:2" x14ac:dyDescent="0.25">
      <c r="A25" s="149">
        <v>408</v>
      </c>
      <c r="B25" s="152" t="s">
        <v>44</v>
      </c>
    </row>
    <row r="26" spans="1:2" x14ac:dyDescent="0.25">
      <c r="A26" s="149">
        <v>409</v>
      </c>
      <c r="B26" s="152" t="s">
        <v>112</v>
      </c>
    </row>
    <row r="27" spans="1:2" x14ac:dyDescent="0.25">
      <c r="A27" s="149">
        <v>410</v>
      </c>
      <c r="B27" s="152" t="s">
        <v>45</v>
      </c>
    </row>
    <row r="28" spans="1:2" x14ac:dyDescent="0.25">
      <c r="A28" s="149" t="s">
        <v>413</v>
      </c>
      <c r="B28" s="152" t="s">
        <v>449</v>
      </c>
    </row>
    <row r="29" spans="1:2" x14ac:dyDescent="0.25">
      <c r="A29" s="149">
        <v>603</v>
      </c>
      <c r="B29" s="152" t="s">
        <v>414</v>
      </c>
    </row>
    <row r="30" spans="1:2" x14ac:dyDescent="0.25">
      <c r="A30" s="149">
        <v>604</v>
      </c>
      <c r="B30" s="152" t="s">
        <v>57</v>
      </c>
    </row>
    <row r="31" spans="1:2" x14ac:dyDescent="0.25">
      <c r="A31" s="149">
        <v>605</v>
      </c>
      <c r="B31" s="18" t="s">
        <v>450</v>
      </c>
    </row>
    <row r="32" spans="1:2" x14ac:dyDescent="0.25">
      <c r="A32" s="149">
        <v>607</v>
      </c>
      <c r="B32" s="152" t="s">
        <v>291</v>
      </c>
    </row>
    <row r="33" spans="1:2" x14ac:dyDescent="0.25">
      <c r="A33" s="149">
        <v>608</v>
      </c>
      <c r="B33" s="152" t="s">
        <v>292</v>
      </c>
    </row>
    <row r="34" spans="1:2" x14ac:dyDescent="0.25">
      <c r="A34" s="149">
        <v>609</v>
      </c>
      <c r="B34" s="152" t="s">
        <v>293</v>
      </c>
    </row>
    <row r="35" spans="1:2" x14ac:dyDescent="0.25">
      <c r="A35" s="149">
        <v>610</v>
      </c>
      <c r="B35" s="152" t="s">
        <v>294</v>
      </c>
    </row>
    <row r="36" spans="1:2" x14ac:dyDescent="0.25">
      <c r="A36" s="149">
        <v>611</v>
      </c>
      <c r="B36" s="152" t="s">
        <v>295</v>
      </c>
    </row>
    <row r="37" spans="1:2" x14ac:dyDescent="0.25">
      <c r="A37" s="149">
        <v>612</v>
      </c>
      <c r="B37" s="152" t="s">
        <v>296</v>
      </c>
    </row>
    <row r="38" spans="1:2" x14ac:dyDescent="0.25">
      <c r="A38" s="149">
        <v>613</v>
      </c>
      <c r="B38" s="152" t="s">
        <v>297</v>
      </c>
    </row>
    <row r="39" spans="1:2" x14ac:dyDescent="0.25">
      <c r="A39" s="149">
        <v>615</v>
      </c>
      <c r="B39" s="152" t="s">
        <v>415</v>
      </c>
    </row>
    <row r="40" spans="1:2" x14ac:dyDescent="0.25">
      <c r="A40" s="149">
        <v>617</v>
      </c>
      <c r="B40" s="152" t="s">
        <v>298</v>
      </c>
    </row>
    <row r="41" spans="1:2" x14ac:dyDescent="0.25">
      <c r="A41" s="149">
        <v>618</v>
      </c>
      <c r="B41" s="152" t="s">
        <v>299</v>
      </c>
    </row>
    <row r="42" spans="1:2" x14ac:dyDescent="0.25">
      <c r="A42" s="149">
        <v>620</v>
      </c>
      <c r="B42" s="152" t="s">
        <v>300</v>
      </c>
    </row>
    <row r="43" spans="1:2" x14ac:dyDescent="0.25">
      <c r="A43" s="149">
        <v>621</v>
      </c>
      <c r="B43" s="152" t="s">
        <v>301</v>
      </c>
    </row>
    <row r="44" spans="1:2" x14ac:dyDescent="0.25">
      <c r="A44" s="149">
        <v>622</v>
      </c>
      <c r="B44" s="152" t="s">
        <v>302</v>
      </c>
    </row>
    <row r="45" spans="1:2" x14ac:dyDescent="0.25">
      <c r="A45" s="149" t="s">
        <v>416</v>
      </c>
      <c r="B45" s="152" t="s">
        <v>305</v>
      </c>
    </row>
    <row r="46" spans="1:2" x14ac:dyDescent="0.25">
      <c r="A46" s="149">
        <v>627</v>
      </c>
      <c r="B46" s="152" t="s">
        <v>303</v>
      </c>
    </row>
    <row r="47" spans="1:2" x14ac:dyDescent="0.25">
      <c r="A47" s="149">
        <v>701</v>
      </c>
      <c r="B47" s="152" t="s">
        <v>93</v>
      </c>
    </row>
    <row r="48" spans="1:2" x14ac:dyDescent="0.25">
      <c r="A48" s="149" t="s">
        <v>417</v>
      </c>
      <c r="B48" s="152" t="s">
        <v>94</v>
      </c>
    </row>
  </sheetData>
  <mergeCells count="1">
    <mergeCell ref="A3:B3"/>
  </mergeCells>
  <pageMargins left="0.7" right="0.7" top="0.75" bottom="0.75" header="0.3" footer="0.3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39"/>
  <sheetViews>
    <sheetView view="pageBreakPreview" zoomScaleNormal="100" zoomScaleSheetLayoutView="100" workbookViewId="0">
      <selection activeCell="Q37" sqref="Q37"/>
    </sheetView>
  </sheetViews>
  <sheetFormatPr defaultRowHeight="15" x14ac:dyDescent="0.25"/>
  <cols>
    <col min="1" max="1" width="29.42578125" style="1" customWidth="1"/>
    <col min="2" max="2" width="19.5703125" style="1" customWidth="1"/>
    <col min="3" max="3" width="7.5703125" style="10" customWidth="1"/>
    <col min="4" max="4" width="12.28515625" style="10" customWidth="1"/>
    <col min="5" max="5" width="5.140625" style="10" customWidth="1"/>
    <col min="6" max="6" width="9.28515625" style="10" customWidth="1"/>
    <col min="7" max="7" width="5.5703125" style="10" customWidth="1"/>
    <col min="8" max="8" width="8.85546875" style="10" customWidth="1"/>
    <col min="9" max="9" width="14.42578125" style="10" customWidth="1"/>
    <col min="10" max="10" width="11.28515625" style="1" customWidth="1"/>
    <col min="11" max="11" width="12.85546875" style="1" customWidth="1"/>
    <col min="12" max="12" width="13.7109375" style="1" bestFit="1" customWidth="1"/>
    <col min="13" max="13" width="13.140625" style="1" customWidth="1"/>
    <col min="14" max="14" width="15" style="1" customWidth="1"/>
    <col min="15" max="15" width="11.28515625" style="1" customWidth="1"/>
    <col min="16" max="16" width="9.5703125" style="1" customWidth="1"/>
    <col min="17" max="17" width="12.5703125" style="1" customWidth="1"/>
    <col min="18" max="18" width="11.85546875" style="1" customWidth="1"/>
    <col min="19" max="19" width="13.5703125" style="1" customWidth="1"/>
    <col min="20" max="16384" width="9.140625" style="1"/>
  </cols>
  <sheetData>
    <row r="1" spans="1:19" ht="97.5" customHeight="1" x14ac:dyDescent="0.25">
      <c r="L1" s="248" t="s">
        <v>419</v>
      </c>
      <c r="M1" s="248"/>
      <c r="N1" s="248"/>
      <c r="O1" s="248"/>
      <c r="P1" s="248"/>
      <c r="Q1" s="248"/>
      <c r="R1" s="248"/>
      <c r="S1" s="248"/>
    </row>
    <row r="3" spans="1:19" ht="15" customHeight="1" x14ac:dyDescent="0.25">
      <c r="C3" s="1"/>
      <c r="D3" s="1"/>
      <c r="E3" s="1"/>
      <c r="F3" s="1"/>
      <c r="G3" s="1"/>
      <c r="H3" s="1"/>
      <c r="I3" s="1"/>
    </row>
    <row r="4" spans="1:19" ht="44.25" customHeight="1" x14ac:dyDescent="0.25">
      <c r="A4" s="249" t="s">
        <v>379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</row>
    <row r="5" spans="1:19" ht="18.75" x14ac:dyDescent="0.25">
      <c r="A5" s="250" t="s">
        <v>148</v>
      </c>
      <c r="B5" s="250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</row>
    <row r="6" spans="1:19" ht="15" customHeight="1" x14ac:dyDescent="0.25">
      <c r="A6" s="251" t="s">
        <v>149</v>
      </c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</row>
    <row r="7" spans="1:19" ht="15" customHeight="1" x14ac:dyDescent="0.25">
      <c r="C7" s="257" t="s">
        <v>151</v>
      </c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</row>
    <row r="8" spans="1:19" ht="15" customHeight="1" x14ac:dyDescent="0.25">
      <c r="C8" s="251"/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</row>
    <row r="9" spans="1:19" ht="26.25" customHeight="1" x14ac:dyDescent="0.25">
      <c r="A9" s="258" t="s">
        <v>8</v>
      </c>
      <c r="B9" s="252" t="s">
        <v>7</v>
      </c>
      <c r="C9" s="253"/>
      <c r="D9" s="253"/>
      <c r="E9" s="253"/>
      <c r="F9" s="253"/>
      <c r="G9" s="253"/>
      <c r="H9" s="253"/>
      <c r="I9" s="265"/>
      <c r="J9" s="252" t="s">
        <v>152</v>
      </c>
      <c r="K9" s="253"/>
      <c r="L9" s="253"/>
      <c r="M9" s="252" t="s">
        <v>153</v>
      </c>
      <c r="N9" s="253"/>
      <c r="O9" s="253"/>
      <c r="P9" s="256" t="s">
        <v>154</v>
      </c>
      <c r="Q9" s="256"/>
      <c r="R9" s="256"/>
      <c r="S9" s="258" t="s">
        <v>156</v>
      </c>
    </row>
    <row r="10" spans="1:19" s="8" customFormat="1" ht="47.25" customHeight="1" x14ac:dyDescent="0.25">
      <c r="A10" s="258"/>
      <c r="B10" s="231" t="s">
        <v>5</v>
      </c>
      <c r="C10" s="9" t="s">
        <v>0</v>
      </c>
      <c r="D10" s="9" t="s">
        <v>1</v>
      </c>
      <c r="E10" s="9" t="s">
        <v>2</v>
      </c>
      <c r="F10" s="9" t="s">
        <v>3</v>
      </c>
      <c r="G10" s="9" t="s">
        <v>9</v>
      </c>
      <c r="H10" s="9" t="s">
        <v>4</v>
      </c>
      <c r="I10" s="9" t="s">
        <v>38</v>
      </c>
      <c r="J10" s="9" t="s">
        <v>120</v>
      </c>
      <c r="K10" s="9" t="s">
        <v>150</v>
      </c>
      <c r="L10" s="9" t="s">
        <v>13</v>
      </c>
      <c r="M10" s="9" t="s">
        <v>120</v>
      </c>
      <c r="N10" s="9" t="s">
        <v>150</v>
      </c>
      <c r="O10" s="9" t="s">
        <v>13</v>
      </c>
      <c r="P10" s="9" t="s">
        <v>120</v>
      </c>
      <c r="Q10" s="9" t="s">
        <v>150</v>
      </c>
      <c r="R10" s="9" t="s">
        <v>13</v>
      </c>
      <c r="S10" s="258"/>
    </row>
    <row r="11" spans="1:19" s="36" customFormat="1" ht="14.25" customHeight="1" x14ac:dyDescent="0.25">
      <c r="A11" s="229">
        <v>1</v>
      </c>
      <c r="B11" s="229" t="s">
        <v>402</v>
      </c>
      <c r="C11" s="229" t="s">
        <v>403</v>
      </c>
      <c r="D11" s="229" t="s">
        <v>404</v>
      </c>
      <c r="E11" s="229" t="s">
        <v>405</v>
      </c>
      <c r="F11" s="229" t="s">
        <v>406</v>
      </c>
      <c r="G11" s="229" t="s">
        <v>407</v>
      </c>
      <c r="H11" s="229">
        <v>8</v>
      </c>
      <c r="I11" s="229" t="s">
        <v>408</v>
      </c>
      <c r="J11" s="229" t="s">
        <v>284</v>
      </c>
      <c r="K11" s="229" t="s">
        <v>285</v>
      </c>
      <c r="L11" s="35" t="s">
        <v>437</v>
      </c>
      <c r="M11" s="229" t="s">
        <v>438</v>
      </c>
      <c r="N11" s="229" t="s">
        <v>439</v>
      </c>
      <c r="O11" s="35" t="s">
        <v>440</v>
      </c>
      <c r="P11" s="35" t="s">
        <v>441</v>
      </c>
      <c r="Q11" s="35" t="s">
        <v>286</v>
      </c>
      <c r="R11" s="35" t="s">
        <v>442</v>
      </c>
      <c r="S11" s="35" t="s">
        <v>443</v>
      </c>
    </row>
    <row r="12" spans="1:19" ht="15.75" x14ac:dyDescent="0.25">
      <c r="A12" s="28"/>
      <c r="B12" s="28"/>
      <c r="C12" s="32"/>
      <c r="D12" s="33"/>
      <c r="E12" s="17"/>
      <c r="F12" s="17"/>
      <c r="G12" s="17"/>
      <c r="H12" s="17"/>
      <c r="I12" s="17"/>
      <c r="J12" s="18"/>
      <c r="K12" s="18"/>
      <c r="L12" s="19">
        <f>J12*K12</f>
        <v>0</v>
      </c>
      <c r="M12" s="18"/>
      <c r="N12" s="18"/>
      <c r="O12" s="19">
        <f>M12*N12</f>
        <v>0</v>
      </c>
      <c r="P12" s="18"/>
      <c r="Q12" s="18"/>
      <c r="R12" s="19">
        <f>P12*Q12</f>
        <v>0</v>
      </c>
      <c r="S12" s="232"/>
    </row>
    <row r="13" spans="1:19" ht="15.75" x14ac:dyDescent="0.25">
      <c r="A13" s="28"/>
      <c r="B13" s="28"/>
      <c r="C13" s="32"/>
      <c r="D13" s="33"/>
      <c r="E13" s="17"/>
      <c r="F13" s="17"/>
      <c r="G13" s="17"/>
      <c r="H13" s="17"/>
      <c r="I13" s="17"/>
      <c r="J13" s="18"/>
      <c r="K13" s="18"/>
      <c r="L13" s="19">
        <f>J13*K13</f>
        <v>0</v>
      </c>
      <c r="M13" s="18"/>
      <c r="N13" s="18"/>
      <c r="O13" s="19">
        <f>M13*N13</f>
        <v>0</v>
      </c>
      <c r="P13" s="18"/>
      <c r="Q13" s="18"/>
      <c r="R13" s="19">
        <f>P13*Q13</f>
        <v>0</v>
      </c>
      <c r="S13" s="28"/>
    </row>
    <row r="14" spans="1:19" ht="15.75" customHeight="1" x14ac:dyDescent="0.25">
      <c r="A14" s="259" t="s">
        <v>155</v>
      </c>
      <c r="B14" s="260"/>
      <c r="C14" s="260"/>
      <c r="D14" s="260"/>
      <c r="E14" s="260"/>
      <c r="F14" s="260"/>
      <c r="G14" s="260"/>
      <c r="H14" s="260"/>
      <c r="I14" s="17"/>
      <c r="J14" s="18"/>
      <c r="K14" s="18"/>
      <c r="L14" s="37">
        <f>L12+L13</f>
        <v>0</v>
      </c>
      <c r="M14" s="37"/>
      <c r="N14" s="37"/>
      <c r="O14" s="37">
        <f t="shared" ref="O14:R14" si="0">O12+O13</f>
        <v>0</v>
      </c>
      <c r="P14" s="37"/>
      <c r="Q14" s="37"/>
      <c r="R14" s="37">
        <f t="shared" si="0"/>
        <v>0</v>
      </c>
      <c r="S14" s="28"/>
    </row>
    <row r="15" spans="1:19" ht="15.75" x14ac:dyDescent="0.25">
      <c r="A15" s="28"/>
      <c r="B15" s="28"/>
      <c r="C15" s="32"/>
      <c r="D15" s="33"/>
      <c r="E15" s="17"/>
      <c r="F15" s="17"/>
      <c r="G15" s="17"/>
      <c r="H15" s="17"/>
      <c r="I15" s="17"/>
      <c r="J15" s="18"/>
      <c r="K15" s="18"/>
      <c r="L15" s="19">
        <f t="shared" ref="L15:L16" si="1">J15*K15</f>
        <v>0</v>
      </c>
      <c r="M15" s="18"/>
      <c r="N15" s="18"/>
      <c r="O15" s="19">
        <f t="shared" ref="O15:O16" si="2">M15*N15</f>
        <v>0</v>
      </c>
      <c r="P15" s="18"/>
      <c r="Q15" s="18"/>
      <c r="R15" s="19">
        <f t="shared" ref="R15:R16" si="3">P15*Q15</f>
        <v>0</v>
      </c>
      <c r="S15" s="28"/>
    </row>
    <row r="16" spans="1:19" ht="15.75" x14ac:dyDescent="0.25">
      <c r="A16" s="28"/>
      <c r="B16" s="28"/>
      <c r="C16" s="32"/>
      <c r="D16" s="33"/>
      <c r="E16" s="17"/>
      <c r="F16" s="17"/>
      <c r="G16" s="17"/>
      <c r="H16" s="17"/>
      <c r="I16" s="17"/>
      <c r="J16" s="18"/>
      <c r="K16" s="18"/>
      <c r="L16" s="19">
        <f t="shared" si="1"/>
        <v>0</v>
      </c>
      <c r="M16" s="18"/>
      <c r="N16" s="18"/>
      <c r="O16" s="19">
        <f t="shared" si="2"/>
        <v>0</v>
      </c>
      <c r="P16" s="18"/>
      <c r="Q16" s="18"/>
      <c r="R16" s="19">
        <f t="shared" si="3"/>
        <v>0</v>
      </c>
      <c r="S16" s="28"/>
    </row>
    <row r="17" spans="1:19" ht="15.75" customHeight="1" x14ac:dyDescent="0.25">
      <c r="A17" s="259" t="s">
        <v>155</v>
      </c>
      <c r="B17" s="260"/>
      <c r="C17" s="260"/>
      <c r="D17" s="260"/>
      <c r="E17" s="260"/>
      <c r="F17" s="260"/>
      <c r="G17" s="260"/>
      <c r="H17" s="260"/>
      <c r="I17" s="38"/>
      <c r="J17" s="39"/>
      <c r="K17" s="39"/>
      <c r="L17" s="37">
        <f>L15+L16</f>
        <v>0</v>
      </c>
      <c r="M17" s="37"/>
      <c r="N17" s="37"/>
      <c r="O17" s="37">
        <f t="shared" ref="O17:R17" si="4">O15+O16</f>
        <v>0</v>
      </c>
      <c r="P17" s="37"/>
      <c r="Q17" s="37"/>
      <c r="R17" s="37">
        <f t="shared" si="4"/>
        <v>0</v>
      </c>
      <c r="S17" s="28"/>
    </row>
    <row r="18" spans="1:19" ht="15.75" x14ac:dyDescent="0.25">
      <c r="A18" s="28"/>
      <c r="B18" s="28"/>
      <c r="C18" s="32"/>
      <c r="D18" s="33"/>
      <c r="E18" s="17"/>
      <c r="F18" s="17"/>
      <c r="G18" s="17"/>
      <c r="H18" s="17"/>
      <c r="I18" s="17"/>
      <c r="J18" s="18"/>
      <c r="K18" s="18"/>
      <c r="L18" s="19">
        <f>J18*K18</f>
        <v>0</v>
      </c>
      <c r="M18" s="18"/>
      <c r="N18" s="18"/>
      <c r="O18" s="19">
        <f>M18*N18</f>
        <v>0</v>
      </c>
      <c r="P18" s="18"/>
      <c r="Q18" s="18"/>
      <c r="R18" s="19">
        <f>P18*Q18</f>
        <v>0</v>
      </c>
      <c r="S18" s="28"/>
    </row>
    <row r="19" spans="1:19" ht="15.75" x14ac:dyDescent="0.25">
      <c r="A19" s="28"/>
      <c r="B19" s="28"/>
      <c r="C19" s="32"/>
      <c r="D19" s="33"/>
      <c r="E19" s="17"/>
      <c r="F19" s="17"/>
      <c r="G19" s="17"/>
      <c r="H19" s="17"/>
      <c r="I19" s="17"/>
      <c r="J19" s="18"/>
      <c r="K19" s="18"/>
      <c r="L19" s="19">
        <f>J19*K19</f>
        <v>0</v>
      </c>
      <c r="M19" s="18"/>
      <c r="N19" s="18"/>
      <c r="O19" s="19">
        <f>M19*N19</f>
        <v>0</v>
      </c>
      <c r="P19" s="18"/>
      <c r="Q19" s="18"/>
      <c r="R19" s="19">
        <f>P19*Q19</f>
        <v>0</v>
      </c>
      <c r="S19" s="28"/>
    </row>
    <row r="20" spans="1:19" ht="15.75" customHeight="1" x14ac:dyDescent="0.25">
      <c r="A20" s="259" t="s">
        <v>155</v>
      </c>
      <c r="B20" s="260"/>
      <c r="C20" s="260"/>
      <c r="D20" s="260"/>
      <c r="E20" s="260"/>
      <c r="F20" s="260"/>
      <c r="G20" s="260"/>
      <c r="H20" s="260"/>
      <c r="I20" s="17"/>
      <c r="J20" s="18"/>
      <c r="K20" s="18"/>
      <c r="L20" s="37">
        <f>L18+L19</f>
        <v>0</v>
      </c>
      <c r="M20" s="37"/>
      <c r="N20" s="37"/>
      <c r="O20" s="37">
        <f t="shared" ref="O20" si="5">O18+O19</f>
        <v>0</v>
      </c>
      <c r="P20" s="37"/>
      <c r="Q20" s="37"/>
      <c r="R20" s="37">
        <f t="shared" ref="R20" si="6">R18+R19</f>
        <v>0</v>
      </c>
      <c r="S20" s="28"/>
    </row>
    <row r="21" spans="1:19" ht="15.75" x14ac:dyDescent="0.25">
      <c r="A21" s="28"/>
      <c r="B21" s="28"/>
      <c r="C21" s="32"/>
      <c r="D21" s="33"/>
      <c r="E21" s="17"/>
      <c r="F21" s="17"/>
      <c r="G21" s="17"/>
      <c r="H21" s="17"/>
      <c r="I21" s="17"/>
      <c r="J21" s="18"/>
      <c r="K21" s="18"/>
      <c r="L21" s="19">
        <f t="shared" ref="L21:L22" si="7">J21*K21</f>
        <v>0</v>
      </c>
      <c r="M21" s="18"/>
      <c r="N21" s="18"/>
      <c r="O21" s="19">
        <f t="shared" ref="O21:O22" si="8">M21*N21</f>
        <v>0</v>
      </c>
      <c r="P21" s="18"/>
      <c r="Q21" s="18"/>
      <c r="R21" s="19">
        <f t="shared" ref="R21:R22" si="9">P21*Q21</f>
        <v>0</v>
      </c>
      <c r="S21" s="28"/>
    </row>
    <row r="22" spans="1:19" ht="15.75" x14ac:dyDescent="0.25">
      <c r="A22" s="28"/>
      <c r="B22" s="28"/>
      <c r="C22" s="32"/>
      <c r="D22" s="33"/>
      <c r="E22" s="17"/>
      <c r="F22" s="17"/>
      <c r="G22" s="17"/>
      <c r="H22" s="17"/>
      <c r="I22" s="17"/>
      <c r="J22" s="18"/>
      <c r="K22" s="18"/>
      <c r="L22" s="19">
        <f t="shared" si="7"/>
        <v>0</v>
      </c>
      <c r="M22" s="18"/>
      <c r="N22" s="18"/>
      <c r="O22" s="19">
        <f t="shared" si="8"/>
        <v>0</v>
      </c>
      <c r="P22" s="18"/>
      <c r="Q22" s="18"/>
      <c r="R22" s="19">
        <f t="shared" si="9"/>
        <v>0</v>
      </c>
      <c r="S22" s="28"/>
    </row>
    <row r="23" spans="1:19" ht="15.75" customHeight="1" x14ac:dyDescent="0.25">
      <c r="A23" s="259" t="s">
        <v>155</v>
      </c>
      <c r="B23" s="260"/>
      <c r="C23" s="260"/>
      <c r="D23" s="260"/>
      <c r="E23" s="260"/>
      <c r="F23" s="260"/>
      <c r="G23" s="260"/>
      <c r="H23" s="260"/>
      <c r="I23" s="38"/>
      <c r="J23" s="39"/>
      <c r="K23" s="39"/>
      <c r="L23" s="37">
        <f>L21+L22</f>
        <v>0</v>
      </c>
      <c r="M23" s="37"/>
      <c r="N23" s="37"/>
      <c r="O23" s="37">
        <f t="shared" ref="O23" si="10">O21+O22</f>
        <v>0</v>
      </c>
      <c r="P23" s="37"/>
      <c r="Q23" s="37"/>
      <c r="R23" s="37">
        <f t="shared" ref="R23" si="11">R21+R22</f>
        <v>0</v>
      </c>
      <c r="S23" s="28"/>
    </row>
    <row r="24" spans="1:19" ht="15.75" x14ac:dyDescent="0.25">
      <c r="A24" s="28"/>
      <c r="B24" s="28"/>
      <c r="C24" s="32"/>
      <c r="D24" s="33"/>
      <c r="E24" s="17"/>
      <c r="F24" s="17"/>
      <c r="G24" s="17"/>
      <c r="H24" s="17"/>
      <c r="I24" s="17"/>
      <c r="J24" s="18"/>
      <c r="K24" s="18"/>
      <c r="L24" s="19">
        <f>J24*K24</f>
        <v>0</v>
      </c>
      <c r="M24" s="18"/>
      <c r="N24" s="18"/>
      <c r="O24" s="19">
        <f>M24*N24</f>
        <v>0</v>
      </c>
      <c r="P24" s="18"/>
      <c r="Q24" s="18"/>
      <c r="R24" s="19">
        <f>P24*Q24</f>
        <v>0</v>
      </c>
      <c r="S24" s="28"/>
    </row>
    <row r="25" spans="1:19" ht="15.75" x14ac:dyDescent="0.25">
      <c r="A25" s="28"/>
      <c r="B25" s="28"/>
      <c r="C25" s="32"/>
      <c r="D25" s="33"/>
      <c r="E25" s="17"/>
      <c r="F25" s="17"/>
      <c r="G25" s="17"/>
      <c r="H25" s="17"/>
      <c r="I25" s="17"/>
      <c r="J25" s="18"/>
      <c r="K25" s="18"/>
      <c r="L25" s="19">
        <f>J25*K25</f>
        <v>0</v>
      </c>
      <c r="M25" s="18"/>
      <c r="N25" s="18"/>
      <c r="O25" s="19">
        <f>M25*N25</f>
        <v>0</v>
      </c>
      <c r="P25" s="18"/>
      <c r="Q25" s="18"/>
      <c r="R25" s="19">
        <f>P25*Q25</f>
        <v>0</v>
      </c>
      <c r="S25" s="28"/>
    </row>
    <row r="26" spans="1:19" ht="15.75" customHeight="1" x14ac:dyDescent="0.25">
      <c r="A26" s="259" t="s">
        <v>155</v>
      </c>
      <c r="B26" s="260"/>
      <c r="C26" s="260"/>
      <c r="D26" s="260"/>
      <c r="E26" s="260"/>
      <c r="F26" s="260"/>
      <c r="G26" s="260"/>
      <c r="H26" s="260"/>
      <c r="I26" s="17"/>
      <c r="J26" s="18"/>
      <c r="K26" s="18"/>
      <c r="L26" s="37">
        <f>L24+L25</f>
        <v>0</v>
      </c>
      <c r="M26" s="37"/>
      <c r="N26" s="37"/>
      <c r="O26" s="37">
        <f t="shared" ref="O26" si="12">O24+O25</f>
        <v>0</v>
      </c>
      <c r="P26" s="37"/>
      <c r="Q26" s="37"/>
      <c r="R26" s="37">
        <f t="shared" ref="R26" si="13">R24+R25</f>
        <v>0</v>
      </c>
      <c r="S26" s="28"/>
    </row>
    <row r="27" spans="1:19" ht="15.75" x14ac:dyDescent="0.25">
      <c r="A27" s="28"/>
      <c r="B27" s="28"/>
      <c r="C27" s="32"/>
      <c r="D27" s="33"/>
      <c r="E27" s="17"/>
      <c r="F27" s="17"/>
      <c r="G27" s="17"/>
      <c r="H27" s="17"/>
      <c r="I27" s="17"/>
      <c r="J27" s="18"/>
      <c r="K27" s="18"/>
      <c r="L27" s="19">
        <f t="shared" ref="L27:L28" si="14">J27*K27</f>
        <v>0</v>
      </c>
      <c r="M27" s="18"/>
      <c r="N27" s="18"/>
      <c r="O27" s="19">
        <f t="shared" ref="O27:O28" si="15">M27*N27</f>
        <v>0</v>
      </c>
      <c r="P27" s="18"/>
      <c r="Q27" s="18"/>
      <c r="R27" s="19">
        <f t="shared" ref="R27:R28" si="16">P27*Q27</f>
        <v>0</v>
      </c>
      <c r="S27" s="28"/>
    </row>
    <row r="28" spans="1:19" ht="15.75" x14ac:dyDescent="0.25">
      <c r="A28" s="28"/>
      <c r="B28" s="28"/>
      <c r="C28" s="32"/>
      <c r="D28" s="33"/>
      <c r="E28" s="17"/>
      <c r="F28" s="17"/>
      <c r="G28" s="17"/>
      <c r="H28" s="17"/>
      <c r="I28" s="17"/>
      <c r="J28" s="18"/>
      <c r="K28" s="18"/>
      <c r="L28" s="19">
        <f t="shared" si="14"/>
        <v>0</v>
      </c>
      <c r="M28" s="18"/>
      <c r="N28" s="18"/>
      <c r="O28" s="19">
        <f t="shared" si="15"/>
        <v>0</v>
      </c>
      <c r="P28" s="18"/>
      <c r="Q28" s="18"/>
      <c r="R28" s="19">
        <f t="shared" si="16"/>
        <v>0</v>
      </c>
      <c r="S28" s="28"/>
    </row>
    <row r="29" spans="1:19" ht="15.75" customHeight="1" x14ac:dyDescent="0.25">
      <c r="A29" s="259" t="s">
        <v>155</v>
      </c>
      <c r="B29" s="260"/>
      <c r="C29" s="260"/>
      <c r="D29" s="260"/>
      <c r="E29" s="260"/>
      <c r="F29" s="260"/>
      <c r="G29" s="260"/>
      <c r="H29" s="260"/>
      <c r="I29" s="38"/>
      <c r="J29" s="39"/>
      <c r="K29" s="39"/>
      <c r="L29" s="37">
        <f>L27+L28</f>
        <v>0</v>
      </c>
      <c r="M29" s="37"/>
      <c r="N29" s="37"/>
      <c r="O29" s="37">
        <f t="shared" ref="O29" si="17">O27+O28</f>
        <v>0</v>
      </c>
      <c r="P29" s="37"/>
      <c r="Q29" s="37"/>
      <c r="R29" s="37">
        <f t="shared" ref="R29" si="18">R27+R28</f>
        <v>0</v>
      </c>
      <c r="S29" s="28"/>
    </row>
    <row r="30" spans="1:19" ht="15.75" x14ac:dyDescent="0.25">
      <c r="A30" s="28"/>
      <c r="B30" s="28"/>
      <c r="C30" s="32"/>
      <c r="D30" s="33"/>
      <c r="E30" s="17"/>
      <c r="F30" s="17"/>
      <c r="G30" s="17"/>
      <c r="H30" s="17"/>
      <c r="I30" s="17"/>
      <c r="J30" s="18"/>
      <c r="K30" s="18"/>
      <c r="L30" s="19">
        <f>J30*K30</f>
        <v>0</v>
      </c>
      <c r="M30" s="18"/>
      <c r="N30" s="18"/>
      <c r="O30" s="19">
        <f>M30*N30</f>
        <v>0</v>
      </c>
      <c r="P30" s="18"/>
      <c r="Q30" s="18"/>
      <c r="R30" s="19">
        <f>P30*Q30</f>
        <v>0</v>
      </c>
      <c r="S30" s="28"/>
    </row>
    <row r="31" spans="1:19" ht="15.75" x14ac:dyDescent="0.25">
      <c r="A31" s="28"/>
      <c r="B31" s="28"/>
      <c r="C31" s="32"/>
      <c r="D31" s="33"/>
      <c r="E31" s="17"/>
      <c r="F31" s="17"/>
      <c r="G31" s="17"/>
      <c r="H31" s="17"/>
      <c r="I31" s="17"/>
      <c r="J31" s="18"/>
      <c r="K31" s="18"/>
      <c r="L31" s="19">
        <f>J31*K31</f>
        <v>0</v>
      </c>
      <c r="M31" s="18"/>
      <c r="N31" s="18"/>
      <c r="O31" s="19">
        <f>M31*N31</f>
        <v>0</v>
      </c>
      <c r="P31" s="18"/>
      <c r="Q31" s="18"/>
      <c r="R31" s="19">
        <f>P31*Q31</f>
        <v>0</v>
      </c>
      <c r="S31" s="28"/>
    </row>
    <row r="32" spans="1:19" ht="15.75" customHeight="1" x14ac:dyDescent="0.25">
      <c r="A32" s="259" t="s">
        <v>155</v>
      </c>
      <c r="B32" s="260"/>
      <c r="C32" s="260"/>
      <c r="D32" s="260"/>
      <c r="E32" s="260"/>
      <c r="F32" s="260"/>
      <c r="G32" s="260"/>
      <c r="H32" s="260"/>
      <c r="I32" s="17"/>
      <c r="J32" s="18"/>
      <c r="K32" s="18"/>
      <c r="L32" s="37">
        <f>L30+L31</f>
        <v>0</v>
      </c>
      <c r="M32" s="37"/>
      <c r="N32" s="37"/>
      <c r="O32" s="37">
        <f t="shared" ref="O32" si="19">O30+O31</f>
        <v>0</v>
      </c>
      <c r="P32" s="37"/>
      <c r="Q32" s="37"/>
      <c r="R32" s="37">
        <f t="shared" ref="R32" si="20">R30+R31</f>
        <v>0</v>
      </c>
      <c r="S32" s="28"/>
    </row>
    <row r="33" spans="1:19" ht="15.75" x14ac:dyDescent="0.25">
      <c r="A33" s="28"/>
      <c r="B33" s="28"/>
      <c r="C33" s="32"/>
      <c r="D33" s="33"/>
      <c r="E33" s="17"/>
      <c r="F33" s="17"/>
      <c r="G33" s="17"/>
      <c r="H33" s="17"/>
      <c r="I33" s="17"/>
      <c r="J33" s="18"/>
      <c r="K33" s="18"/>
      <c r="L33" s="19">
        <f t="shared" ref="L33:L34" si="21">J33*K33</f>
        <v>0</v>
      </c>
      <c r="M33" s="18"/>
      <c r="N33" s="18"/>
      <c r="O33" s="19">
        <f t="shared" ref="O33:O34" si="22">M33*N33</f>
        <v>0</v>
      </c>
      <c r="P33" s="18"/>
      <c r="Q33" s="18"/>
      <c r="R33" s="19">
        <f t="shared" ref="R33:R34" si="23">P33*Q33</f>
        <v>0</v>
      </c>
      <c r="S33" s="28"/>
    </row>
    <row r="34" spans="1:19" ht="15.75" x14ac:dyDescent="0.25">
      <c r="A34" s="28"/>
      <c r="B34" s="28"/>
      <c r="C34" s="32"/>
      <c r="D34" s="33"/>
      <c r="E34" s="17"/>
      <c r="F34" s="17"/>
      <c r="G34" s="17"/>
      <c r="H34" s="17"/>
      <c r="I34" s="17"/>
      <c r="J34" s="18"/>
      <c r="K34" s="18"/>
      <c r="L34" s="19">
        <f t="shared" si="21"/>
        <v>0</v>
      </c>
      <c r="M34" s="18"/>
      <c r="N34" s="18"/>
      <c r="O34" s="19">
        <f t="shared" si="22"/>
        <v>0</v>
      </c>
      <c r="P34" s="18"/>
      <c r="Q34" s="18"/>
      <c r="R34" s="19">
        <f t="shared" si="23"/>
        <v>0</v>
      </c>
      <c r="S34" s="28"/>
    </row>
    <row r="35" spans="1:19" ht="15.75" customHeight="1" x14ac:dyDescent="0.25">
      <c r="A35" s="259" t="s">
        <v>155</v>
      </c>
      <c r="B35" s="260"/>
      <c r="C35" s="260"/>
      <c r="D35" s="260"/>
      <c r="E35" s="260"/>
      <c r="F35" s="260"/>
      <c r="G35" s="260"/>
      <c r="H35" s="260"/>
      <c r="I35" s="38"/>
      <c r="J35" s="39"/>
      <c r="K35" s="39"/>
      <c r="L35" s="37">
        <f>L33+L34</f>
        <v>0</v>
      </c>
      <c r="M35" s="37"/>
      <c r="N35" s="37"/>
      <c r="O35" s="37">
        <f t="shared" ref="O35" si="24">O33+O34</f>
        <v>0</v>
      </c>
      <c r="P35" s="37"/>
      <c r="Q35" s="37"/>
      <c r="R35" s="37">
        <f t="shared" ref="R35" si="25">R33+R34</f>
        <v>0</v>
      </c>
      <c r="S35" s="28"/>
    </row>
    <row r="36" spans="1:19" s="30" customFormat="1" ht="15.75" customHeight="1" x14ac:dyDescent="0.25">
      <c r="A36" s="263" t="s">
        <v>135</v>
      </c>
      <c r="B36" s="264"/>
      <c r="C36" s="264"/>
      <c r="D36" s="264"/>
      <c r="E36" s="264"/>
      <c r="F36" s="264"/>
      <c r="G36" s="264"/>
      <c r="H36" s="264"/>
      <c r="I36" s="31"/>
      <c r="J36" s="29"/>
      <c r="K36" s="29"/>
      <c r="L36" s="20">
        <f>SUM(L12:L35)</f>
        <v>0</v>
      </c>
      <c r="M36" s="20"/>
      <c r="N36" s="20"/>
      <c r="O36" s="20">
        <f>SUM(O12:O35)</f>
        <v>0</v>
      </c>
      <c r="P36" s="20"/>
      <c r="Q36" s="20"/>
      <c r="R36" s="20">
        <f>SUM(R12:R35)</f>
        <v>0</v>
      </c>
      <c r="S36" s="40"/>
    </row>
    <row r="37" spans="1:19" x14ac:dyDescent="0.25">
      <c r="C37" s="13"/>
      <c r="D37" s="13"/>
      <c r="E37" s="13"/>
      <c r="F37" s="13"/>
      <c r="G37" s="13"/>
      <c r="H37" s="13"/>
      <c r="I37" s="13"/>
    </row>
    <row r="38" spans="1:19" ht="15" customHeight="1" x14ac:dyDescent="0.25">
      <c r="A38" s="262" t="s">
        <v>14</v>
      </c>
      <c r="B38" s="262"/>
      <c r="C38" s="262"/>
      <c r="D38" s="262"/>
      <c r="E38" s="262"/>
      <c r="F38" s="262"/>
      <c r="G38" s="262"/>
      <c r="H38" s="262"/>
      <c r="I38" s="12"/>
    </row>
    <row r="39" spans="1:19" ht="15.75" customHeight="1" x14ac:dyDescent="0.25">
      <c r="A39" s="262" t="s">
        <v>15</v>
      </c>
      <c r="B39" s="262"/>
      <c r="C39" s="262"/>
      <c r="D39" s="262"/>
      <c r="E39" s="262"/>
      <c r="F39" s="262"/>
      <c r="G39" s="262"/>
      <c r="H39" s="262"/>
      <c r="I39" s="12"/>
    </row>
  </sheetData>
  <mergeCells count="23">
    <mergeCell ref="A36:H36"/>
    <mergeCell ref="A38:H38"/>
    <mergeCell ref="A39:H39"/>
    <mergeCell ref="S9:S10"/>
    <mergeCell ref="A32:H32"/>
    <mergeCell ref="A35:H35"/>
    <mergeCell ref="J9:L9"/>
    <mergeCell ref="M9:O9"/>
    <mergeCell ref="P9:R9"/>
    <mergeCell ref="B9:I9"/>
    <mergeCell ref="L1:S1"/>
    <mergeCell ref="A29:H29"/>
    <mergeCell ref="A23:H23"/>
    <mergeCell ref="A26:H26"/>
    <mergeCell ref="A14:H14"/>
    <mergeCell ref="A17:H17"/>
    <mergeCell ref="A20:H20"/>
    <mergeCell ref="A9:A10"/>
    <mergeCell ref="A5:R5"/>
    <mergeCell ref="A6:R6"/>
    <mergeCell ref="C7:R7"/>
    <mergeCell ref="C8:R8"/>
    <mergeCell ref="A4:S4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82"/>
  <sheetViews>
    <sheetView zoomScale="85" zoomScaleNormal="85" zoomScaleSheetLayoutView="10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C1" sqref="C1"/>
    </sheetView>
  </sheetViews>
  <sheetFormatPr defaultColWidth="9.140625" defaultRowHeight="12.75" x14ac:dyDescent="0.2"/>
  <cols>
    <col min="1" max="1" width="13.7109375" style="22" customWidth="1"/>
    <col min="2" max="2" width="55.28515625" style="23" customWidth="1"/>
    <col min="3" max="3" width="87.85546875" style="23" customWidth="1"/>
    <col min="4" max="172" width="9.140625" style="22" customWidth="1"/>
    <col min="173" max="16384" width="9.140625" style="22"/>
  </cols>
  <sheetData>
    <row r="1" spans="1:3" ht="90" customHeight="1" x14ac:dyDescent="0.2">
      <c r="C1" s="34" t="s">
        <v>420</v>
      </c>
    </row>
    <row r="3" spans="1:3" ht="42.75" customHeight="1" x14ac:dyDescent="0.3">
      <c r="A3" s="271" t="s">
        <v>131</v>
      </c>
      <c r="B3" s="271"/>
      <c r="C3" s="271"/>
    </row>
    <row r="4" spans="1:3" ht="18.75" x14ac:dyDescent="0.3">
      <c r="A4" s="274"/>
      <c r="B4" s="274"/>
      <c r="C4" s="24"/>
    </row>
    <row r="5" spans="1:3" ht="12.75" customHeight="1" x14ac:dyDescent="0.2">
      <c r="A5" s="275" t="s">
        <v>5</v>
      </c>
      <c r="B5" s="275" t="s">
        <v>8</v>
      </c>
      <c r="C5" s="275" t="s">
        <v>91</v>
      </c>
    </row>
    <row r="6" spans="1:3" ht="16.5" customHeight="1" x14ac:dyDescent="0.2">
      <c r="A6" s="275"/>
      <c r="B6" s="275"/>
      <c r="C6" s="275"/>
    </row>
    <row r="7" spans="1:3" ht="22.5" customHeight="1" x14ac:dyDescent="0.2">
      <c r="A7" s="234">
        <v>1100000</v>
      </c>
      <c r="B7" s="270" t="s">
        <v>63</v>
      </c>
      <c r="C7" s="270"/>
    </row>
    <row r="8" spans="1:3" ht="72.75" customHeight="1" x14ac:dyDescent="0.2">
      <c r="A8" s="235">
        <v>1110000</v>
      </c>
      <c r="B8" s="236" t="s">
        <v>380</v>
      </c>
      <c r="C8" s="237" t="s">
        <v>287</v>
      </c>
    </row>
    <row r="9" spans="1:3" s="25" customFormat="1" ht="65.25" customHeight="1" x14ac:dyDescent="0.25">
      <c r="A9" s="235">
        <v>1120000</v>
      </c>
      <c r="B9" s="236" t="s">
        <v>381</v>
      </c>
      <c r="C9" s="237" t="s">
        <v>90</v>
      </c>
    </row>
    <row r="10" spans="1:3" ht="47.25" x14ac:dyDescent="0.2">
      <c r="A10" s="234">
        <v>1210000</v>
      </c>
      <c r="B10" s="238" t="s">
        <v>130</v>
      </c>
      <c r="C10" s="238" t="s">
        <v>142</v>
      </c>
    </row>
    <row r="11" spans="1:3" s="25" customFormat="1" ht="25.5" customHeight="1" x14ac:dyDescent="0.25">
      <c r="A11" s="234">
        <v>1300000</v>
      </c>
      <c r="B11" s="270" t="s">
        <v>64</v>
      </c>
      <c r="C11" s="270"/>
    </row>
    <row r="12" spans="1:3" s="6" customFormat="1" ht="54" customHeight="1" x14ac:dyDescent="0.2">
      <c r="A12" s="234">
        <v>1310000</v>
      </c>
      <c r="B12" s="270" t="s">
        <v>65</v>
      </c>
      <c r="C12" s="270"/>
    </row>
    <row r="13" spans="1:3" s="6" customFormat="1" ht="49.5" customHeight="1" x14ac:dyDescent="0.2">
      <c r="A13" s="235">
        <v>1310110</v>
      </c>
      <c r="B13" s="236" t="s">
        <v>382</v>
      </c>
      <c r="C13" s="239" t="s">
        <v>136</v>
      </c>
    </row>
    <row r="14" spans="1:3" s="6" customFormat="1" ht="31.5" x14ac:dyDescent="0.2">
      <c r="A14" s="235">
        <v>1310120</v>
      </c>
      <c r="B14" s="236" t="s">
        <v>66</v>
      </c>
      <c r="C14" s="239" t="s">
        <v>445</v>
      </c>
    </row>
    <row r="15" spans="1:3" s="6" customFormat="1" ht="15.75" x14ac:dyDescent="0.2">
      <c r="A15" s="235">
        <v>1310140</v>
      </c>
      <c r="B15" s="236" t="s">
        <v>383</v>
      </c>
      <c r="C15" s="239" t="s">
        <v>446</v>
      </c>
    </row>
    <row r="16" spans="1:3" s="6" customFormat="1" ht="60" customHeight="1" x14ac:dyDescent="0.2">
      <c r="A16" s="235">
        <v>1310200</v>
      </c>
      <c r="B16" s="236" t="s">
        <v>19</v>
      </c>
      <c r="C16" s="237" t="s">
        <v>132</v>
      </c>
    </row>
    <row r="17" spans="1:3" s="6" customFormat="1" ht="15.75" x14ac:dyDescent="0.2">
      <c r="A17" s="234">
        <v>1320000</v>
      </c>
      <c r="B17" s="270" t="s">
        <v>67</v>
      </c>
      <c r="C17" s="270"/>
    </row>
    <row r="18" spans="1:3" s="6" customFormat="1" ht="51.75" customHeight="1" x14ac:dyDescent="0.2">
      <c r="A18" s="235">
        <v>1320100</v>
      </c>
      <c r="B18" s="236" t="s">
        <v>22</v>
      </c>
      <c r="C18" s="237" t="s">
        <v>137</v>
      </c>
    </row>
    <row r="19" spans="1:3" s="6" customFormat="1" ht="53.25" customHeight="1" x14ac:dyDescent="0.2">
      <c r="A19" s="235">
        <v>1320200</v>
      </c>
      <c r="B19" s="236" t="s">
        <v>23</v>
      </c>
      <c r="C19" s="237" t="s">
        <v>137</v>
      </c>
    </row>
    <row r="20" spans="1:3" s="6" customFormat="1" ht="57" customHeight="1" x14ac:dyDescent="0.2">
      <c r="A20" s="235">
        <v>1320300</v>
      </c>
      <c r="B20" s="236" t="s">
        <v>138</v>
      </c>
      <c r="C20" s="237" t="s">
        <v>137</v>
      </c>
    </row>
    <row r="21" spans="1:3" s="6" customFormat="1" ht="51.75" customHeight="1" x14ac:dyDescent="0.2">
      <c r="A21" s="235">
        <v>1320410</v>
      </c>
      <c r="B21" s="236" t="s">
        <v>384</v>
      </c>
      <c r="C21" s="237" t="s">
        <v>137</v>
      </c>
    </row>
    <row r="22" spans="1:3" s="6" customFormat="1" ht="57.75" customHeight="1" x14ac:dyDescent="0.2">
      <c r="A22" s="235">
        <v>1320420</v>
      </c>
      <c r="B22" s="236" t="s">
        <v>385</v>
      </c>
      <c r="C22" s="237" t="s">
        <v>137</v>
      </c>
    </row>
    <row r="23" spans="1:3" s="6" customFormat="1" ht="71.25" customHeight="1" x14ac:dyDescent="0.2">
      <c r="A23" s="235">
        <v>1320500</v>
      </c>
      <c r="B23" s="236" t="s">
        <v>24</v>
      </c>
      <c r="C23" s="237" t="s">
        <v>137</v>
      </c>
    </row>
    <row r="24" spans="1:3" s="25" customFormat="1" ht="60" customHeight="1" x14ac:dyDescent="0.25">
      <c r="A24" s="235">
        <v>1320600</v>
      </c>
      <c r="B24" s="236" t="s">
        <v>144</v>
      </c>
      <c r="C24" s="237" t="s">
        <v>447</v>
      </c>
    </row>
    <row r="25" spans="1:3" s="6" customFormat="1" ht="15.75" x14ac:dyDescent="0.2">
      <c r="A25" s="234">
        <v>1330000</v>
      </c>
      <c r="B25" s="270" t="s">
        <v>68</v>
      </c>
      <c r="C25" s="270"/>
    </row>
    <row r="26" spans="1:3" s="6" customFormat="1" ht="52.5" customHeight="1" x14ac:dyDescent="0.2">
      <c r="A26" s="235">
        <v>1330300</v>
      </c>
      <c r="B26" s="236" t="s">
        <v>25</v>
      </c>
      <c r="C26" s="237" t="s">
        <v>147</v>
      </c>
    </row>
    <row r="27" spans="1:3" s="6" customFormat="1" ht="48" customHeight="1" x14ac:dyDescent="0.2">
      <c r="A27" s="235">
        <v>1332100</v>
      </c>
      <c r="B27" s="236" t="s">
        <v>26</v>
      </c>
      <c r="C27" s="240" t="s">
        <v>128</v>
      </c>
    </row>
    <row r="28" spans="1:3" s="6" customFormat="1" ht="31.5" x14ac:dyDescent="0.2">
      <c r="A28" s="241" t="s">
        <v>111</v>
      </c>
      <c r="B28" s="236" t="s">
        <v>28</v>
      </c>
      <c r="C28" s="237" t="s">
        <v>117</v>
      </c>
    </row>
    <row r="29" spans="1:3" s="6" customFormat="1" ht="31.5" x14ac:dyDescent="0.2">
      <c r="A29" s="235">
        <v>1332400</v>
      </c>
      <c r="B29" s="236" t="s">
        <v>27</v>
      </c>
      <c r="C29" s="237" t="s">
        <v>117</v>
      </c>
    </row>
    <row r="30" spans="1:3" s="6" customFormat="1" ht="47.25" x14ac:dyDescent="0.2">
      <c r="A30" s="235">
        <v>1332500</v>
      </c>
      <c r="B30" s="236" t="s">
        <v>386</v>
      </c>
      <c r="C30" s="237" t="s">
        <v>139</v>
      </c>
    </row>
    <row r="31" spans="1:3" s="6" customFormat="1" ht="47.25" x14ac:dyDescent="0.2">
      <c r="A31" s="241" t="s">
        <v>145</v>
      </c>
      <c r="B31" s="236" t="s">
        <v>146</v>
      </c>
      <c r="C31" s="237" t="s">
        <v>448</v>
      </c>
    </row>
    <row r="32" spans="1:3" s="6" customFormat="1" ht="24.75" customHeight="1" x14ac:dyDescent="0.2">
      <c r="A32" s="234">
        <v>1400000</v>
      </c>
      <c r="B32" s="270" t="s">
        <v>69</v>
      </c>
      <c r="C32" s="270"/>
    </row>
    <row r="33" spans="1:3" s="6" customFormat="1" ht="15.75" x14ac:dyDescent="0.25">
      <c r="A33" s="242">
        <v>1410000</v>
      </c>
      <c r="B33" s="272" t="s">
        <v>70</v>
      </c>
      <c r="C33" s="273"/>
    </row>
    <row r="34" spans="1:3" s="6" customFormat="1" ht="30.75" customHeight="1" x14ac:dyDescent="0.2">
      <c r="A34" s="235">
        <v>1410200</v>
      </c>
      <c r="B34" s="236" t="s">
        <v>71</v>
      </c>
      <c r="C34" s="237" t="s">
        <v>451</v>
      </c>
    </row>
    <row r="35" spans="1:3" s="27" customFormat="1" ht="21.75" customHeight="1" x14ac:dyDescent="0.25">
      <c r="A35" s="234">
        <v>1500000</v>
      </c>
      <c r="B35" s="270" t="s">
        <v>72</v>
      </c>
      <c r="C35" s="270"/>
    </row>
    <row r="36" spans="1:3" s="6" customFormat="1" ht="27.75" customHeight="1" x14ac:dyDescent="0.2">
      <c r="A36" s="234">
        <v>1510000</v>
      </c>
      <c r="B36" s="270" t="s">
        <v>73</v>
      </c>
      <c r="C36" s="270"/>
    </row>
    <row r="37" spans="1:3" s="27" customFormat="1" ht="25.5" customHeight="1" x14ac:dyDescent="0.25">
      <c r="A37" s="235">
        <v>1519900</v>
      </c>
      <c r="B37" s="236" t="s">
        <v>74</v>
      </c>
      <c r="C37" s="237" t="s">
        <v>452</v>
      </c>
    </row>
    <row r="38" spans="1:3" s="27" customFormat="1" ht="25.5" customHeight="1" x14ac:dyDescent="0.25">
      <c r="A38" s="243" t="s">
        <v>388</v>
      </c>
      <c r="B38" s="244" t="s">
        <v>389</v>
      </c>
      <c r="C38" s="245" t="s">
        <v>86</v>
      </c>
    </row>
    <row r="39" spans="1:3" s="6" customFormat="1" ht="42" customHeight="1" x14ac:dyDescent="0.2">
      <c r="A39" s="234">
        <v>1540000</v>
      </c>
      <c r="B39" s="270" t="s">
        <v>75</v>
      </c>
      <c r="C39" s="270"/>
    </row>
    <row r="40" spans="1:3" s="6" customFormat="1" ht="24.75" customHeight="1" x14ac:dyDescent="0.2">
      <c r="A40" s="241" t="s">
        <v>390</v>
      </c>
      <c r="B40" s="246" t="s">
        <v>391</v>
      </c>
      <c r="C40" s="266" t="s">
        <v>453</v>
      </c>
    </row>
    <row r="41" spans="1:3" s="6" customFormat="1" ht="24.75" customHeight="1" x14ac:dyDescent="0.2">
      <c r="A41" s="235">
        <v>1540200</v>
      </c>
      <c r="B41" s="236" t="s">
        <v>76</v>
      </c>
      <c r="C41" s="267"/>
    </row>
    <row r="42" spans="1:3" s="6" customFormat="1" ht="24.75" customHeight="1" x14ac:dyDescent="0.2">
      <c r="A42" s="241" t="s">
        <v>392</v>
      </c>
      <c r="B42" s="236" t="s">
        <v>393</v>
      </c>
      <c r="C42" s="267"/>
    </row>
    <row r="43" spans="1:3" s="6" customFormat="1" ht="31.5" x14ac:dyDescent="0.2">
      <c r="A43" s="241" t="s">
        <v>394</v>
      </c>
      <c r="B43" s="236" t="s">
        <v>395</v>
      </c>
      <c r="C43" s="267"/>
    </row>
    <row r="44" spans="1:3" s="26" customFormat="1" ht="38.25" customHeight="1" x14ac:dyDescent="0.25">
      <c r="A44" s="235">
        <v>1549900</v>
      </c>
      <c r="B44" s="236" t="s">
        <v>77</v>
      </c>
      <c r="C44" s="268"/>
    </row>
    <row r="45" spans="1:3" s="6" customFormat="1" ht="15.75" x14ac:dyDescent="0.2">
      <c r="A45" s="234">
        <v>1550000</v>
      </c>
      <c r="B45" s="270" t="s">
        <v>78</v>
      </c>
      <c r="C45" s="270"/>
    </row>
    <row r="46" spans="1:3" s="6" customFormat="1" ht="110.25" x14ac:dyDescent="0.2">
      <c r="A46" s="235">
        <v>1550100</v>
      </c>
      <c r="B46" s="236" t="s">
        <v>34</v>
      </c>
      <c r="C46" s="237" t="s">
        <v>454</v>
      </c>
    </row>
    <row r="47" spans="1:3" s="6" customFormat="1" ht="31.5" x14ac:dyDescent="0.2">
      <c r="A47" s="241" t="s">
        <v>396</v>
      </c>
      <c r="B47" s="236" t="s">
        <v>397</v>
      </c>
      <c r="C47" s="385" t="s">
        <v>455</v>
      </c>
    </row>
    <row r="48" spans="1:3" s="6" customFormat="1" ht="36.75" customHeight="1" x14ac:dyDescent="0.2">
      <c r="A48" s="235">
        <v>1550300</v>
      </c>
      <c r="B48" s="236" t="s">
        <v>35</v>
      </c>
      <c r="C48" s="237" t="s">
        <v>456</v>
      </c>
    </row>
    <row r="49" spans="1:3" s="6" customFormat="1" ht="56.25" customHeight="1" x14ac:dyDescent="0.2">
      <c r="A49" s="235">
        <v>1550400</v>
      </c>
      <c r="B49" s="236" t="s">
        <v>36</v>
      </c>
      <c r="C49" s="237" t="s">
        <v>457</v>
      </c>
    </row>
    <row r="50" spans="1:3" s="6" customFormat="1" ht="42.75" customHeight="1" x14ac:dyDescent="0.2">
      <c r="A50" s="235">
        <v>1550500</v>
      </c>
      <c r="B50" s="236" t="s">
        <v>79</v>
      </c>
      <c r="C50" s="237" t="s">
        <v>456</v>
      </c>
    </row>
    <row r="51" spans="1:3" s="6" customFormat="1" ht="24" customHeight="1" x14ac:dyDescent="0.2">
      <c r="A51" s="234">
        <v>1700000</v>
      </c>
      <c r="B51" s="270" t="s">
        <v>80</v>
      </c>
      <c r="C51" s="270"/>
    </row>
    <row r="52" spans="1:3" s="6" customFormat="1" ht="44.25" customHeight="1" x14ac:dyDescent="0.2">
      <c r="A52" s="234">
        <v>1710000</v>
      </c>
      <c r="B52" s="238" t="s">
        <v>81</v>
      </c>
      <c r="C52" s="386" t="s">
        <v>461</v>
      </c>
    </row>
    <row r="53" spans="1:3" s="6" customFormat="1" ht="44.25" customHeight="1" x14ac:dyDescent="0.2">
      <c r="A53" s="235">
        <v>1710100</v>
      </c>
      <c r="B53" s="236" t="s">
        <v>16</v>
      </c>
      <c r="C53" s="386"/>
    </row>
    <row r="54" spans="1:3" s="6" customFormat="1" ht="44.25" customHeight="1" x14ac:dyDescent="0.2">
      <c r="A54" s="235">
        <v>1710200</v>
      </c>
      <c r="B54" s="236" t="s">
        <v>20</v>
      </c>
      <c r="C54" s="386"/>
    </row>
    <row r="55" spans="1:3" s="6" customFormat="1" ht="44.25" customHeight="1" x14ac:dyDescent="0.2">
      <c r="A55" s="235">
        <v>1710300</v>
      </c>
      <c r="B55" s="236" t="s">
        <v>29</v>
      </c>
      <c r="C55" s="386"/>
    </row>
    <row r="56" spans="1:3" s="6" customFormat="1" ht="57.75" customHeight="1" x14ac:dyDescent="0.2">
      <c r="A56" s="234">
        <v>1720000</v>
      </c>
      <c r="B56" s="238" t="s">
        <v>82</v>
      </c>
      <c r="C56" s="387" t="s">
        <v>462</v>
      </c>
    </row>
    <row r="57" spans="1:3" s="6" customFormat="1" ht="57.75" customHeight="1" x14ac:dyDescent="0.2">
      <c r="A57" s="235">
        <v>1720100</v>
      </c>
      <c r="B57" s="236" t="s">
        <v>17</v>
      </c>
      <c r="C57" s="387"/>
    </row>
    <row r="58" spans="1:3" s="6" customFormat="1" ht="57.75" customHeight="1" x14ac:dyDescent="0.2">
      <c r="A58" s="235">
        <v>1720200</v>
      </c>
      <c r="B58" s="236" t="s">
        <v>21</v>
      </c>
      <c r="C58" s="387"/>
    </row>
    <row r="59" spans="1:3" s="6" customFormat="1" ht="57.75" customHeight="1" x14ac:dyDescent="0.2">
      <c r="A59" s="235">
        <v>1720300</v>
      </c>
      <c r="B59" s="236" t="s">
        <v>30</v>
      </c>
      <c r="C59" s="387"/>
    </row>
    <row r="60" spans="1:3" s="6" customFormat="1" ht="57.75" customHeight="1" x14ac:dyDescent="0.2">
      <c r="A60" s="235">
        <v>1720400</v>
      </c>
      <c r="B60" s="236" t="s">
        <v>31</v>
      </c>
      <c r="C60" s="388"/>
    </row>
    <row r="61" spans="1:3" s="6" customFormat="1" ht="91.5" customHeight="1" x14ac:dyDescent="0.2">
      <c r="A61" s="243">
        <v>1730000</v>
      </c>
      <c r="B61" s="228" t="s">
        <v>32</v>
      </c>
      <c r="C61" s="237" t="s">
        <v>143</v>
      </c>
    </row>
    <row r="62" spans="1:3" s="6" customFormat="1" ht="15.75" x14ac:dyDescent="0.2">
      <c r="A62" s="234">
        <v>1750000</v>
      </c>
      <c r="B62" s="270" t="s">
        <v>83</v>
      </c>
      <c r="C62" s="270"/>
    </row>
    <row r="63" spans="1:3" s="6" customFormat="1" ht="31.5" x14ac:dyDescent="0.2">
      <c r="A63" s="241" t="s">
        <v>398</v>
      </c>
      <c r="B63" s="236" t="s">
        <v>399</v>
      </c>
      <c r="C63" s="237" t="s">
        <v>118</v>
      </c>
    </row>
    <row r="64" spans="1:3" s="6" customFormat="1" ht="42" customHeight="1" x14ac:dyDescent="0.2">
      <c r="A64" s="235">
        <v>1750300</v>
      </c>
      <c r="B64" s="236" t="s">
        <v>33</v>
      </c>
      <c r="C64" s="237" t="s">
        <v>459</v>
      </c>
    </row>
    <row r="65" spans="1:3" s="6" customFormat="1" ht="42" customHeight="1" x14ac:dyDescent="0.2">
      <c r="A65" s="241" t="s">
        <v>400</v>
      </c>
      <c r="B65" s="236" t="s">
        <v>401</v>
      </c>
      <c r="C65" s="237" t="s">
        <v>141</v>
      </c>
    </row>
    <row r="66" spans="1:3" s="6" customFormat="1" ht="42.75" customHeight="1" x14ac:dyDescent="0.25">
      <c r="A66" s="247">
        <v>1230500</v>
      </c>
      <c r="B66" s="236" t="s">
        <v>84</v>
      </c>
      <c r="C66" s="237" t="s">
        <v>140</v>
      </c>
    </row>
    <row r="67" spans="1:3" ht="15.75" x14ac:dyDescent="0.25">
      <c r="A67" s="242">
        <v>1780000</v>
      </c>
      <c r="B67" s="238" t="s">
        <v>430</v>
      </c>
      <c r="C67" s="237"/>
    </row>
    <row r="68" spans="1:3" ht="15.75" x14ac:dyDescent="0.25">
      <c r="A68" s="247">
        <v>1780100</v>
      </c>
      <c r="B68" s="236" t="s">
        <v>85</v>
      </c>
      <c r="C68" s="237" t="s">
        <v>86</v>
      </c>
    </row>
    <row r="69" spans="1:3" ht="47.25" x14ac:dyDescent="0.25">
      <c r="A69" s="247">
        <v>1780400</v>
      </c>
      <c r="B69" s="236" t="s">
        <v>431</v>
      </c>
      <c r="C69" s="237" t="s">
        <v>86</v>
      </c>
    </row>
    <row r="70" spans="1:3" ht="15.75" x14ac:dyDescent="0.25">
      <c r="A70" s="247">
        <v>1780500</v>
      </c>
      <c r="B70" s="236" t="s">
        <v>87</v>
      </c>
      <c r="C70" s="237" t="s">
        <v>86</v>
      </c>
    </row>
    <row r="71" spans="1:3" ht="15.75" x14ac:dyDescent="0.25">
      <c r="A71" s="247">
        <v>1780700</v>
      </c>
      <c r="B71" s="236" t="s">
        <v>89</v>
      </c>
      <c r="C71" s="237" t="s">
        <v>119</v>
      </c>
    </row>
    <row r="72" spans="1:3" ht="15.75" x14ac:dyDescent="0.25">
      <c r="A72" s="247">
        <v>1781100</v>
      </c>
      <c r="B72" s="236" t="s">
        <v>432</v>
      </c>
      <c r="C72" s="237" t="s">
        <v>86</v>
      </c>
    </row>
    <row r="73" spans="1:3" ht="31.5" x14ac:dyDescent="0.25">
      <c r="A73" s="247">
        <v>1783500</v>
      </c>
      <c r="B73" s="236" t="s">
        <v>95</v>
      </c>
      <c r="C73" s="236" t="s">
        <v>86</v>
      </c>
    </row>
    <row r="74" spans="1:3" ht="47.25" x14ac:dyDescent="0.25">
      <c r="A74" s="247">
        <v>1786300</v>
      </c>
      <c r="B74" s="236" t="s">
        <v>433</v>
      </c>
      <c r="C74" s="237" t="s">
        <v>86</v>
      </c>
    </row>
    <row r="75" spans="1:3" ht="31.5" x14ac:dyDescent="0.25">
      <c r="A75" s="242">
        <v>7000000</v>
      </c>
      <c r="B75" s="238" t="s">
        <v>434</v>
      </c>
      <c r="C75" s="237"/>
    </row>
    <row r="76" spans="1:3" ht="31.5" x14ac:dyDescent="0.25">
      <c r="A76" s="242">
        <v>7100000</v>
      </c>
      <c r="B76" s="238" t="s">
        <v>435</v>
      </c>
      <c r="C76" s="237"/>
    </row>
    <row r="77" spans="1:3" ht="47.25" x14ac:dyDescent="0.25">
      <c r="A77" s="247">
        <v>7130100</v>
      </c>
      <c r="B77" s="236" t="s">
        <v>436</v>
      </c>
      <c r="C77" s="237" t="s">
        <v>86</v>
      </c>
    </row>
    <row r="78" spans="1:3" ht="31.5" x14ac:dyDescent="0.25">
      <c r="A78" s="247"/>
      <c r="B78" s="238" t="s">
        <v>458</v>
      </c>
      <c r="C78" s="237" t="s">
        <v>460</v>
      </c>
    </row>
    <row r="79" spans="1:3" s="6" customFormat="1" ht="63" x14ac:dyDescent="0.25">
      <c r="A79" s="247"/>
      <c r="B79" s="238" t="s">
        <v>133</v>
      </c>
      <c r="C79" s="237" t="s">
        <v>444</v>
      </c>
    </row>
    <row r="80" spans="1:3" s="6" customFormat="1" ht="47.25" x14ac:dyDescent="0.25">
      <c r="A80" s="247"/>
      <c r="B80" s="238" t="s">
        <v>88</v>
      </c>
      <c r="C80" s="237" t="s">
        <v>96</v>
      </c>
    </row>
    <row r="81" spans="1:3" ht="31.5" customHeight="1" x14ac:dyDescent="0.2">
      <c r="A81" s="6"/>
      <c r="B81" s="6"/>
      <c r="C81" s="6"/>
    </row>
    <row r="82" spans="1:3" ht="51" customHeight="1" x14ac:dyDescent="0.2">
      <c r="A82" s="269" t="s">
        <v>134</v>
      </c>
      <c r="B82" s="269"/>
      <c r="C82" s="269"/>
    </row>
  </sheetData>
  <autoFilter ref="A6:C80"/>
  <mergeCells count="22">
    <mergeCell ref="C40:C44"/>
    <mergeCell ref="A3:C3"/>
    <mergeCell ref="B35:C35"/>
    <mergeCell ref="B36:C36"/>
    <mergeCell ref="B12:C12"/>
    <mergeCell ref="B17:C17"/>
    <mergeCell ref="B25:C25"/>
    <mergeCell ref="B7:C7"/>
    <mergeCell ref="B33:C33"/>
    <mergeCell ref="B39:C39"/>
    <mergeCell ref="A4:B4"/>
    <mergeCell ref="B32:C32"/>
    <mergeCell ref="A5:A6"/>
    <mergeCell ref="B5:B6"/>
    <mergeCell ref="C5:C6"/>
    <mergeCell ref="B11:C11"/>
    <mergeCell ref="C52:C55"/>
    <mergeCell ref="C56:C60"/>
    <mergeCell ref="A82:C82"/>
    <mergeCell ref="B45:C45"/>
    <mergeCell ref="B51:C51"/>
    <mergeCell ref="B62:C62"/>
  </mergeCells>
  <pageMargins left="0.51181102362204722" right="0.19685039370078741" top="0.78740157480314965" bottom="0.35433070866141736" header="0.55118110236220474" footer="0.31496062992125984"/>
  <pageSetup paperSize="9" scale="55" fitToHeight="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8"/>
  <sheetViews>
    <sheetView view="pageBreakPreview" topLeftCell="S1" zoomScale="85" zoomScaleNormal="70" zoomScaleSheetLayoutView="85" workbookViewId="0">
      <selection activeCell="AN2" sqref="AN2"/>
    </sheetView>
  </sheetViews>
  <sheetFormatPr defaultRowHeight="15" x14ac:dyDescent="0.25"/>
  <cols>
    <col min="1" max="1" width="5.5703125" style="3" customWidth="1"/>
    <col min="2" max="2" width="15.5703125" style="166" customWidth="1"/>
    <col min="3" max="3" width="7.28515625" style="3" customWidth="1"/>
    <col min="4" max="4" width="7.5703125" style="3" customWidth="1"/>
    <col min="5" max="5" width="9.140625" style="3" customWidth="1"/>
    <col min="6" max="6" width="7.28515625" style="3" customWidth="1"/>
    <col min="7" max="7" width="7.140625" style="3" customWidth="1"/>
    <col min="8" max="8" width="16.85546875" style="166" customWidth="1"/>
    <col min="9" max="9" width="12.140625" style="2" customWidth="1"/>
    <col min="10" max="10" width="14.85546875" style="166" customWidth="1"/>
    <col min="11" max="11" width="16" style="166" customWidth="1"/>
    <col min="12" max="12" width="10.7109375" style="167" customWidth="1"/>
    <col min="13" max="13" width="10.7109375" style="168" customWidth="1"/>
    <col min="14" max="14" width="13.28515625" style="168" customWidth="1"/>
    <col min="15" max="15" width="10.42578125" style="168" customWidth="1"/>
    <col min="16" max="16" width="10.28515625" style="168" customWidth="1"/>
    <col min="17" max="17" width="9.7109375" style="168" customWidth="1"/>
    <col min="18" max="18" width="11.140625" style="168" bestFit="1" customWidth="1"/>
    <col min="19" max="19" width="10.28515625" style="168" customWidth="1"/>
    <col min="20" max="20" width="10" style="168" customWidth="1"/>
    <col min="21" max="21" width="10.85546875" style="168" bestFit="1" customWidth="1"/>
    <col min="22" max="22" width="10.85546875" style="168" customWidth="1"/>
    <col min="23" max="23" width="7" style="168" customWidth="1"/>
    <col min="24" max="24" width="9.28515625" style="168" customWidth="1"/>
    <col min="25" max="25" width="6.42578125" style="168" customWidth="1"/>
    <col min="26" max="26" width="9" style="168" customWidth="1"/>
    <col min="27" max="29" width="11.85546875" style="168" customWidth="1"/>
    <col min="30" max="30" width="12.85546875" style="168" customWidth="1"/>
    <col min="31" max="31" width="9.42578125" style="168" bestFit="1" customWidth="1"/>
    <col min="32" max="32" width="10.85546875" style="168" customWidth="1"/>
    <col min="33" max="33" width="9.42578125" style="168" bestFit="1" customWidth="1"/>
    <col min="34" max="34" width="10.7109375" style="168" customWidth="1"/>
    <col min="35" max="35" width="10.28515625" style="168" bestFit="1" customWidth="1"/>
    <col min="36" max="36" width="10.28515625" style="168" customWidth="1"/>
    <col min="37" max="37" width="9.42578125" style="168" bestFit="1" customWidth="1"/>
    <col min="38" max="38" width="11" style="168" customWidth="1"/>
    <col min="39" max="39" width="11.85546875" style="168" customWidth="1"/>
    <col min="40" max="40" width="13.42578125" style="171" customWidth="1"/>
    <col min="41" max="41" width="7.85546875" style="168" customWidth="1"/>
    <col min="42" max="42" width="12.28515625" style="168" customWidth="1"/>
    <col min="43" max="43" width="14.28515625" style="171" customWidth="1"/>
    <col min="44" max="44" width="12.28515625" style="168" customWidth="1"/>
    <col min="45" max="45" width="13.42578125" style="171" customWidth="1"/>
    <col min="46" max="46" width="5.85546875" style="2" customWidth="1"/>
    <col min="47" max="16384" width="9.140625" style="2"/>
  </cols>
  <sheetData>
    <row r="1" spans="1:45" ht="105.75" customHeight="1" x14ac:dyDescent="0.25">
      <c r="AN1" s="277" t="s">
        <v>421</v>
      </c>
      <c r="AO1" s="277"/>
      <c r="AP1" s="277"/>
      <c r="AQ1" s="277"/>
      <c r="AR1" s="277"/>
      <c r="AS1" s="277"/>
    </row>
    <row r="3" spans="1:45" s="169" customFormat="1" ht="31.5" customHeight="1" x14ac:dyDescent="0.25">
      <c r="A3" s="278" t="s">
        <v>157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  <c r="S3" s="279"/>
      <c r="T3" s="279"/>
      <c r="U3" s="279"/>
      <c r="V3" s="279"/>
      <c r="W3" s="279"/>
      <c r="X3" s="279"/>
      <c r="Y3" s="279"/>
      <c r="Z3" s="279"/>
      <c r="AA3" s="279"/>
      <c r="AB3" s="279"/>
      <c r="AC3" s="279"/>
      <c r="AD3" s="279"/>
      <c r="AE3" s="279"/>
      <c r="AF3" s="279"/>
      <c r="AG3" s="279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80"/>
    </row>
    <row r="4" spans="1:45" x14ac:dyDescent="0.25">
      <c r="B4" s="170"/>
      <c r="AS4" s="172"/>
    </row>
    <row r="5" spans="1:45" x14ac:dyDescent="0.25">
      <c r="B5" s="173"/>
      <c r="O5" s="174">
        <v>0.3</v>
      </c>
      <c r="P5" s="175"/>
      <c r="Q5" s="175"/>
      <c r="U5" s="175"/>
      <c r="W5" s="174">
        <v>0.7</v>
      </c>
      <c r="Y5" s="174">
        <v>0.5</v>
      </c>
      <c r="AE5" s="176">
        <v>0.5</v>
      </c>
      <c r="AF5" s="175"/>
      <c r="AI5" s="176">
        <v>2</v>
      </c>
      <c r="AQ5" s="281" t="s">
        <v>265</v>
      </c>
      <c r="AR5" s="281"/>
      <c r="AS5" s="282"/>
    </row>
    <row r="6" spans="1:45" s="36" customFormat="1" ht="93" customHeight="1" x14ac:dyDescent="0.25">
      <c r="A6" s="258" t="s">
        <v>158</v>
      </c>
      <c r="B6" s="258" t="s">
        <v>159</v>
      </c>
      <c r="C6" s="258" t="s">
        <v>160</v>
      </c>
      <c r="D6" s="258" t="s">
        <v>161</v>
      </c>
      <c r="E6" s="258" t="s">
        <v>1</v>
      </c>
      <c r="F6" s="258" t="s">
        <v>2</v>
      </c>
      <c r="G6" s="258" t="s">
        <v>4</v>
      </c>
      <c r="H6" s="258" t="s">
        <v>162</v>
      </c>
      <c r="I6" s="258" t="s">
        <v>163</v>
      </c>
      <c r="J6" s="258" t="s">
        <v>164</v>
      </c>
      <c r="K6" s="258" t="s">
        <v>165</v>
      </c>
      <c r="L6" s="283" t="s">
        <v>310</v>
      </c>
      <c r="M6" s="276" t="s">
        <v>166</v>
      </c>
      <c r="N6" s="276" t="s">
        <v>167</v>
      </c>
      <c r="O6" s="285" t="s">
        <v>168</v>
      </c>
      <c r="P6" s="285"/>
      <c r="Q6" s="285" t="s">
        <v>169</v>
      </c>
      <c r="R6" s="285"/>
      <c r="S6" s="285" t="s">
        <v>170</v>
      </c>
      <c r="T6" s="285"/>
      <c r="U6" s="285" t="s">
        <v>311</v>
      </c>
      <c r="V6" s="285"/>
      <c r="W6" s="285" t="s">
        <v>171</v>
      </c>
      <c r="X6" s="285"/>
      <c r="Y6" s="285" t="s">
        <v>172</v>
      </c>
      <c r="Z6" s="285"/>
      <c r="AA6" s="276" t="s">
        <v>312</v>
      </c>
      <c r="AB6" s="177" t="s">
        <v>173</v>
      </c>
      <c r="AC6" s="276" t="s">
        <v>312</v>
      </c>
      <c r="AD6" s="276" t="s">
        <v>174</v>
      </c>
      <c r="AE6" s="285" t="s">
        <v>313</v>
      </c>
      <c r="AF6" s="285"/>
      <c r="AG6" s="285" t="s">
        <v>314</v>
      </c>
      <c r="AH6" s="285"/>
      <c r="AI6" s="285" t="s">
        <v>175</v>
      </c>
      <c r="AJ6" s="285"/>
      <c r="AK6" s="285" t="s">
        <v>176</v>
      </c>
      <c r="AL6" s="285"/>
      <c r="AM6" s="276" t="s">
        <v>315</v>
      </c>
      <c r="AN6" s="286" t="s">
        <v>177</v>
      </c>
      <c r="AO6" s="285" t="s">
        <v>316</v>
      </c>
      <c r="AP6" s="285"/>
      <c r="AQ6" s="276" t="s">
        <v>317</v>
      </c>
      <c r="AR6" s="276" t="s">
        <v>178</v>
      </c>
      <c r="AS6" s="286" t="s">
        <v>318</v>
      </c>
    </row>
    <row r="7" spans="1:45" s="8" customFormat="1" ht="90" x14ac:dyDescent="0.25">
      <c r="A7" s="258"/>
      <c r="B7" s="258"/>
      <c r="C7" s="258"/>
      <c r="D7" s="258"/>
      <c r="E7" s="258"/>
      <c r="F7" s="258"/>
      <c r="G7" s="258"/>
      <c r="H7" s="258"/>
      <c r="I7" s="258"/>
      <c r="J7" s="258"/>
      <c r="K7" s="258"/>
      <c r="L7" s="284"/>
      <c r="M7" s="276"/>
      <c r="N7" s="276" t="s">
        <v>179</v>
      </c>
      <c r="O7" s="178" t="s">
        <v>319</v>
      </c>
      <c r="P7" s="177" t="s">
        <v>179</v>
      </c>
      <c r="Q7" s="178" t="s">
        <v>319</v>
      </c>
      <c r="R7" s="177" t="s">
        <v>179</v>
      </c>
      <c r="S7" s="177" t="s">
        <v>320</v>
      </c>
      <c r="T7" s="177" t="s">
        <v>179</v>
      </c>
      <c r="U7" s="178" t="s">
        <v>321</v>
      </c>
      <c r="V7" s="177" t="s">
        <v>179</v>
      </c>
      <c r="W7" s="177" t="s">
        <v>180</v>
      </c>
      <c r="X7" s="177" t="s">
        <v>181</v>
      </c>
      <c r="Y7" s="177" t="s">
        <v>180</v>
      </c>
      <c r="Z7" s="177" t="s">
        <v>181</v>
      </c>
      <c r="AA7" s="276"/>
      <c r="AB7" s="179"/>
      <c r="AC7" s="276"/>
      <c r="AD7" s="276"/>
      <c r="AE7" s="178" t="s">
        <v>182</v>
      </c>
      <c r="AF7" s="177" t="s">
        <v>181</v>
      </c>
      <c r="AG7" s="178" t="s">
        <v>182</v>
      </c>
      <c r="AH7" s="177" t="s">
        <v>181</v>
      </c>
      <c r="AI7" s="178" t="s">
        <v>182</v>
      </c>
      <c r="AJ7" s="177" t="s">
        <v>181</v>
      </c>
      <c r="AK7" s="178" t="s">
        <v>182</v>
      </c>
      <c r="AL7" s="177" t="s">
        <v>179</v>
      </c>
      <c r="AM7" s="276"/>
      <c r="AN7" s="286"/>
      <c r="AO7" s="177" t="s">
        <v>180</v>
      </c>
      <c r="AP7" s="177" t="s">
        <v>183</v>
      </c>
      <c r="AQ7" s="276" t="s">
        <v>184</v>
      </c>
      <c r="AR7" s="276"/>
      <c r="AS7" s="286"/>
    </row>
    <row r="8" spans="1:45" s="169" customFormat="1" x14ac:dyDescent="0.25">
      <c r="A8" s="180">
        <v>1</v>
      </c>
      <c r="B8" s="180">
        <v>2</v>
      </c>
      <c r="C8" s="180">
        <v>3</v>
      </c>
      <c r="D8" s="180">
        <v>4</v>
      </c>
      <c r="E8" s="180">
        <v>5</v>
      </c>
      <c r="F8" s="180">
        <v>6</v>
      </c>
      <c r="G8" s="180">
        <v>7</v>
      </c>
      <c r="H8" s="180">
        <v>8</v>
      </c>
      <c r="I8" s="180">
        <v>9</v>
      </c>
      <c r="J8" s="180">
        <v>10</v>
      </c>
      <c r="K8" s="180">
        <v>11</v>
      </c>
      <c r="L8" s="180">
        <v>12</v>
      </c>
      <c r="M8" s="180">
        <v>13</v>
      </c>
      <c r="N8" s="180">
        <v>14</v>
      </c>
      <c r="O8" s="180">
        <v>15</v>
      </c>
      <c r="P8" s="180">
        <v>16</v>
      </c>
      <c r="Q8" s="180">
        <v>17</v>
      </c>
      <c r="R8" s="180">
        <v>18</v>
      </c>
      <c r="S8" s="180">
        <v>19</v>
      </c>
      <c r="T8" s="180">
        <v>20</v>
      </c>
      <c r="U8" s="180">
        <v>21</v>
      </c>
      <c r="V8" s="180">
        <v>22</v>
      </c>
      <c r="W8" s="180">
        <v>23</v>
      </c>
      <c r="X8" s="180">
        <v>24</v>
      </c>
      <c r="Y8" s="180">
        <v>25</v>
      </c>
      <c r="Z8" s="180">
        <v>26</v>
      </c>
      <c r="AA8" s="180">
        <v>27</v>
      </c>
      <c r="AB8" s="180">
        <v>28</v>
      </c>
      <c r="AC8" s="180">
        <v>29</v>
      </c>
      <c r="AD8" s="180">
        <v>30</v>
      </c>
      <c r="AE8" s="180">
        <v>31</v>
      </c>
      <c r="AF8" s="180">
        <v>32</v>
      </c>
      <c r="AG8" s="180">
        <v>33</v>
      </c>
      <c r="AH8" s="180">
        <v>34</v>
      </c>
      <c r="AI8" s="180">
        <v>35</v>
      </c>
      <c r="AJ8" s="180">
        <v>36</v>
      </c>
      <c r="AK8" s="180">
        <v>37</v>
      </c>
      <c r="AL8" s="180">
        <v>38</v>
      </c>
      <c r="AM8" s="180">
        <v>39</v>
      </c>
      <c r="AN8" s="180">
        <v>40</v>
      </c>
      <c r="AO8" s="180">
        <v>41</v>
      </c>
      <c r="AP8" s="180">
        <v>42</v>
      </c>
      <c r="AQ8" s="180">
        <v>43</v>
      </c>
      <c r="AR8" s="180">
        <v>44</v>
      </c>
      <c r="AS8" s="180">
        <v>45</v>
      </c>
    </row>
    <row r="9" spans="1:45" s="169" customFormat="1" ht="31.5" customHeight="1" x14ac:dyDescent="0.25">
      <c r="A9" s="181" t="s">
        <v>185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</row>
    <row r="10" spans="1:45" ht="30" x14ac:dyDescent="0.25">
      <c r="A10" s="182"/>
      <c r="B10" s="183"/>
      <c r="C10" s="184"/>
      <c r="D10" s="184"/>
      <c r="E10" s="184"/>
      <c r="F10" s="184"/>
      <c r="G10" s="184"/>
      <c r="H10" s="185" t="s">
        <v>186</v>
      </c>
      <c r="I10" s="186" t="s">
        <v>187</v>
      </c>
      <c r="J10" s="185" t="s">
        <v>188</v>
      </c>
      <c r="K10" s="185" t="s">
        <v>189</v>
      </c>
      <c r="L10" s="187"/>
      <c r="M10" s="188"/>
      <c r="N10" s="176"/>
      <c r="O10" s="189">
        <f>$O$5</f>
        <v>0.3</v>
      </c>
      <c r="P10" s="176">
        <f>M10*O10</f>
        <v>0</v>
      </c>
      <c r="Q10" s="189"/>
      <c r="R10" s="176">
        <f>Q10*M10</f>
        <v>0</v>
      </c>
      <c r="S10" s="189"/>
      <c r="T10" s="176">
        <f>S10*M10</f>
        <v>0</v>
      </c>
      <c r="U10" s="176"/>
      <c r="V10" s="176">
        <f>U10*M10</f>
        <v>0</v>
      </c>
      <c r="W10" s="174">
        <f>$W$5</f>
        <v>0.7</v>
      </c>
      <c r="X10" s="176">
        <f>(M10+N10+P10+R10+T10+V10)*W10</f>
        <v>0</v>
      </c>
      <c r="Y10" s="174">
        <f>$Y$5</f>
        <v>0.5</v>
      </c>
      <c r="Z10" s="176">
        <f>(M10+N10+P10+R10+T10+V10)*Y10</f>
        <v>0</v>
      </c>
      <c r="AA10" s="176">
        <f>M10+N10+P10+R10+T10+V10+X10+Z10</f>
        <v>0</v>
      </c>
      <c r="AB10" s="176">
        <f>IF(($AB$7-AA10)&lt;0,0,$AB$7-AA10)</f>
        <v>0</v>
      </c>
      <c r="AC10" s="176">
        <f>AA10+AB10</f>
        <v>0</v>
      </c>
      <c r="AD10" s="176">
        <f>AC10*L10</f>
        <v>0</v>
      </c>
      <c r="AE10" s="176">
        <f>$AE$5</f>
        <v>0.5</v>
      </c>
      <c r="AF10" s="176">
        <f>ROUND(AA10*AE10,2)</f>
        <v>0</v>
      </c>
      <c r="AG10" s="176">
        <f>$AE$5</f>
        <v>0.5</v>
      </c>
      <c r="AH10" s="176">
        <f>ROUND(AA10*AG10*L10,2)</f>
        <v>0</v>
      </c>
      <c r="AI10" s="176">
        <f>$AI$5</f>
        <v>2</v>
      </c>
      <c r="AJ10" s="176">
        <f>AA10*AI10</f>
        <v>0</v>
      </c>
      <c r="AK10" s="176">
        <f>$AI$5</f>
        <v>2</v>
      </c>
      <c r="AL10" s="176">
        <f>AA10*AK10*L10</f>
        <v>0</v>
      </c>
      <c r="AM10" s="190">
        <f>AC10*12+AF10+AJ10</f>
        <v>0</v>
      </c>
      <c r="AN10" s="191">
        <f>AM10*L10</f>
        <v>0</v>
      </c>
      <c r="AO10" s="192" t="e">
        <f>AP10/AM10</f>
        <v>#DIV/0!</v>
      </c>
      <c r="AP10" s="190">
        <f>ROUND((IF(AM10&lt;=2225000,AM10*2.9%,2225000*2.9%)+IF(AM10&lt;=2225000,AM10*22%,2225000*22%+(AM10-2225000)*10%)+AM10*(5.1%+0.2%)),2)</f>
        <v>0</v>
      </c>
      <c r="AQ10" s="191" t="e">
        <f>AN10*AO10</f>
        <v>#DIV/0!</v>
      </c>
      <c r="AR10" s="176">
        <f t="shared" ref="AR10:AS14" si="0">AM10+AP10</f>
        <v>0</v>
      </c>
      <c r="AS10" s="191" t="e">
        <f t="shared" si="0"/>
        <v>#DIV/0!</v>
      </c>
    </row>
    <row r="11" spans="1:45" x14ac:dyDescent="0.25">
      <c r="A11" s="182"/>
      <c r="B11" s="183"/>
      <c r="C11" s="184"/>
      <c r="D11" s="184"/>
      <c r="E11" s="184"/>
      <c r="F11" s="184"/>
      <c r="G11" s="184"/>
      <c r="H11" s="185"/>
      <c r="I11" s="186"/>
      <c r="J11" s="185"/>
      <c r="K11" s="185"/>
      <c r="L11" s="187"/>
      <c r="M11" s="188"/>
      <c r="N11" s="176"/>
      <c r="O11" s="189">
        <f t="shared" ref="O11:O14" si="1">$O$5</f>
        <v>0.3</v>
      </c>
      <c r="P11" s="176">
        <f>M11*O11</f>
        <v>0</v>
      </c>
      <c r="Q11" s="189"/>
      <c r="R11" s="176">
        <f>Q11*M11</f>
        <v>0</v>
      </c>
      <c r="S11" s="189"/>
      <c r="T11" s="176">
        <f>S11*M11</f>
        <v>0</v>
      </c>
      <c r="U11" s="176"/>
      <c r="V11" s="176">
        <f>U11*M11</f>
        <v>0</v>
      </c>
      <c r="W11" s="174">
        <f>$W$5</f>
        <v>0.7</v>
      </c>
      <c r="X11" s="176">
        <f>(M11+N11+P11+R11+T11+V11)*W11</f>
        <v>0</v>
      </c>
      <c r="Y11" s="174">
        <f>$Y$5</f>
        <v>0.5</v>
      </c>
      <c r="Z11" s="176">
        <f>(M11+N11+P11+R11+T11+V11)*Y11</f>
        <v>0</v>
      </c>
      <c r="AA11" s="176">
        <f>M11+N11+P11+R11+T11+V11+X11+Z11</f>
        <v>0</v>
      </c>
      <c r="AB11" s="176">
        <f t="shared" ref="AB11:AB14" si="2">IF(($AB$7-AA11)&lt;0,0,$AB$7-AA11)</f>
        <v>0</v>
      </c>
      <c r="AC11" s="176">
        <f t="shared" ref="AC11:AC14" si="3">AA11+AB11</f>
        <v>0</v>
      </c>
      <c r="AD11" s="176">
        <f t="shared" ref="AD11:AD14" si="4">AC11*L11</f>
        <v>0</v>
      </c>
      <c r="AE11" s="176">
        <f>$AE$5</f>
        <v>0.5</v>
      </c>
      <c r="AF11" s="176">
        <f>ROUND(AA11*AE11,2)</f>
        <v>0</v>
      </c>
      <c r="AG11" s="176">
        <f>$AE$5</f>
        <v>0.5</v>
      </c>
      <c r="AH11" s="176">
        <f>ROUND(AA11*AG11*L11,2)</f>
        <v>0</v>
      </c>
      <c r="AI11" s="176">
        <f>$AI$5</f>
        <v>2</v>
      </c>
      <c r="AJ11" s="176">
        <f>AA11*AI11</f>
        <v>0</v>
      </c>
      <c r="AK11" s="176">
        <f>$AI$5</f>
        <v>2</v>
      </c>
      <c r="AL11" s="176">
        <f>AA11*AK11*L11</f>
        <v>0</v>
      </c>
      <c r="AM11" s="190">
        <f t="shared" ref="AM11:AM14" si="5">AC11*12+AF11+AJ11</f>
        <v>0</v>
      </c>
      <c r="AN11" s="191">
        <f>AM11*L11</f>
        <v>0</v>
      </c>
      <c r="AO11" s="192" t="e">
        <f t="shared" ref="AO11:AO14" si="6">AP11/AM11</f>
        <v>#DIV/0!</v>
      </c>
      <c r="AP11" s="190">
        <f t="shared" ref="AP11:AP14" si="7">ROUND((IF(AM11&lt;=2225000,AM11*2.9%,2225000*2.9%)+IF(AM11&lt;=2225000,AM11*22%,2225000*22%+(AM11-2225000)*10%)+AM11*(5.1%+0.2%)),2)</f>
        <v>0</v>
      </c>
      <c r="AQ11" s="191" t="e">
        <f t="shared" ref="AQ11:AQ13" si="8">AN11*AO11</f>
        <v>#DIV/0!</v>
      </c>
      <c r="AR11" s="176">
        <f t="shared" si="0"/>
        <v>0</v>
      </c>
      <c r="AS11" s="191" t="e">
        <f t="shared" si="0"/>
        <v>#DIV/0!</v>
      </c>
    </row>
    <row r="12" spans="1:45" x14ac:dyDescent="0.25">
      <c r="A12" s="182"/>
      <c r="B12" s="183"/>
      <c r="C12" s="184"/>
      <c r="D12" s="184"/>
      <c r="E12" s="184"/>
      <c r="F12" s="184"/>
      <c r="G12" s="184"/>
      <c r="H12" s="185"/>
      <c r="I12" s="186"/>
      <c r="J12" s="185"/>
      <c r="K12" s="185"/>
      <c r="L12" s="187"/>
      <c r="M12" s="188"/>
      <c r="N12" s="176"/>
      <c r="O12" s="189">
        <f t="shared" si="1"/>
        <v>0.3</v>
      </c>
      <c r="P12" s="176">
        <f>M12*O12</f>
        <v>0</v>
      </c>
      <c r="Q12" s="189"/>
      <c r="R12" s="176">
        <f>Q12*M12</f>
        <v>0</v>
      </c>
      <c r="S12" s="189"/>
      <c r="T12" s="176">
        <f>S12*M12</f>
        <v>0</v>
      </c>
      <c r="U12" s="176"/>
      <c r="V12" s="176">
        <f>U12*M12</f>
        <v>0</v>
      </c>
      <c r="W12" s="174">
        <f>$W$5</f>
        <v>0.7</v>
      </c>
      <c r="X12" s="176">
        <f>(M12+N12+P12+R12+T12+V12)*W12</f>
        <v>0</v>
      </c>
      <c r="Y12" s="174">
        <f>$Y$5</f>
        <v>0.5</v>
      </c>
      <c r="Z12" s="176">
        <f>(M12+N12+P12+R12+T12+V12)*Y12</f>
        <v>0</v>
      </c>
      <c r="AA12" s="176">
        <f>M12+N12+P12+R12+T12+V12+X12+Z12</f>
        <v>0</v>
      </c>
      <c r="AB12" s="176">
        <f t="shared" si="2"/>
        <v>0</v>
      </c>
      <c r="AC12" s="176">
        <f t="shared" si="3"/>
        <v>0</v>
      </c>
      <c r="AD12" s="176">
        <f t="shared" si="4"/>
        <v>0</v>
      </c>
      <c r="AE12" s="176">
        <f>$AE$5</f>
        <v>0.5</v>
      </c>
      <c r="AF12" s="176">
        <f>ROUND(AA12*AE12,2)</f>
        <v>0</v>
      </c>
      <c r="AG12" s="176">
        <f>$AE$5</f>
        <v>0.5</v>
      </c>
      <c r="AH12" s="176">
        <f>ROUND(AA12*AG12*L12,2)</f>
        <v>0</v>
      </c>
      <c r="AI12" s="176">
        <f>$AI$5</f>
        <v>2</v>
      </c>
      <c r="AJ12" s="176">
        <f>AA12*AI12</f>
        <v>0</v>
      </c>
      <c r="AK12" s="176">
        <f>$AI$5</f>
        <v>2</v>
      </c>
      <c r="AL12" s="176">
        <f>AA12*AK12*L12</f>
        <v>0</v>
      </c>
      <c r="AM12" s="190">
        <f t="shared" si="5"/>
        <v>0</v>
      </c>
      <c r="AN12" s="191">
        <f>AM12*L12</f>
        <v>0</v>
      </c>
      <c r="AO12" s="192" t="e">
        <f t="shared" si="6"/>
        <v>#DIV/0!</v>
      </c>
      <c r="AP12" s="190">
        <f t="shared" si="7"/>
        <v>0</v>
      </c>
      <c r="AQ12" s="191" t="e">
        <f t="shared" si="8"/>
        <v>#DIV/0!</v>
      </c>
      <c r="AR12" s="176">
        <f t="shared" si="0"/>
        <v>0</v>
      </c>
      <c r="AS12" s="191" t="e">
        <f t="shared" si="0"/>
        <v>#DIV/0!</v>
      </c>
    </row>
    <row r="13" spans="1:45" x14ac:dyDescent="0.25">
      <c r="A13" s="182"/>
      <c r="B13" s="183"/>
      <c r="C13" s="184"/>
      <c r="D13" s="184"/>
      <c r="E13" s="184"/>
      <c r="F13" s="184"/>
      <c r="G13" s="184"/>
      <c r="H13" s="185"/>
      <c r="I13" s="186"/>
      <c r="J13" s="185"/>
      <c r="K13" s="185"/>
      <c r="L13" s="187"/>
      <c r="M13" s="188"/>
      <c r="N13" s="176"/>
      <c r="O13" s="189">
        <f t="shared" si="1"/>
        <v>0.3</v>
      </c>
      <c r="P13" s="176">
        <f>M13*O13</f>
        <v>0</v>
      </c>
      <c r="Q13" s="189"/>
      <c r="R13" s="176">
        <f>Q13*M13</f>
        <v>0</v>
      </c>
      <c r="S13" s="189"/>
      <c r="T13" s="176">
        <f>S13*M13</f>
        <v>0</v>
      </c>
      <c r="U13" s="176"/>
      <c r="V13" s="176">
        <f>U13*M13</f>
        <v>0</v>
      </c>
      <c r="W13" s="174">
        <f>$W$5</f>
        <v>0.7</v>
      </c>
      <c r="X13" s="176">
        <f>(M13+N13+P13+R13+T13+V13)*W13</f>
        <v>0</v>
      </c>
      <c r="Y13" s="174">
        <f>$Y$5</f>
        <v>0.5</v>
      </c>
      <c r="Z13" s="176">
        <f>(M13+N13+P13+R13+T13+V13)*Y13</f>
        <v>0</v>
      </c>
      <c r="AA13" s="176">
        <f>M13+N13+P13+R13+T13+V13+X13+Z13</f>
        <v>0</v>
      </c>
      <c r="AB13" s="176">
        <f t="shared" si="2"/>
        <v>0</v>
      </c>
      <c r="AC13" s="176">
        <f t="shared" si="3"/>
        <v>0</v>
      </c>
      <c r="AD13" s="176">
        <f t="shared" si="4"/>
        <v>0</v>
      </c>
      <c r="AE13" s="176">
        <f>$AE$5</f>
        <v>0.5</v>
      </c>
      <c r="AF13" s="176">
        <f>ROUND(AA13*AE13,2)</f>
        <v>0</v>
      </c>
      <c r="AG13" s="176">
        <f>$AE$5</f>
        <v>0.5</v>
      </c>
      <c r="AH13" s="176">
        <f>ROUND(AA13*AG13*L13,2)</f>
        <v>0</v>
      </c>
      <c r="AI13" s="176">
        <f>$AI$5</f>
        <v>2</v>
      </c>
      <c r="AJ13" s="176">
        <f>AA13*AI13</f>
        <v>0</v>
      </c>
      <c r="AK13" s="176">
        <f>$AI$5</f>
        <v>2</v>
      </c>
      <c r="AL13" s="176">
        <f>AA13*AK13*L13</f>
        <v>0</v>
      </c>
      <c r="AM13" s="190">
        <f t="shared" si="5"/>
        <v>0</v>
      </c>
      <c r="AN13" s="191">
        <f>AM13*L13</f>
        <v>0</v>
      </c>
      <c r="AO13" s="192" t="e">
        <f t="shared" si="6"/>
        <v>#DIV/0!</v>
      </c>
      <c r="AP13" s="190">
        <f t="shared" si="7"/>
        <v>0</v>
      </c>
      <c r="AQ13" s="191" t="e">
        <f t="shared" si="8"/>
        <v>#DIV/0!</v>
      </c>
      <c r="AR13" s="176">
        <f t="shared" si="0"/>
        <v>0</v>
      </c>
      <c r="AS13" s="191" t="e">
        <f t="shared" si="0"/>
        <v>#DIV/0!</v>
      </c>
    </row>
    <row r="14" spans="1:45" x14ac:dyDescent="0.25">
      <c r="A14" s="182"/>
      <c r="B14" s="183"/>
      <c r="C14" s="184"/>
      <c r="D14" s="184"/>
      <c r="E14" s="184"/>
      <c r="F14" s="184"/>
      <c r="G14" s="184"/>
      <c r="H14" s="185"/>
      <c r="I14" s="186"/>
      <c r="J14" s="185"/>
      <c r="K14" s="185"/>
      <c r="L14" s="187"/>
      <c r="M14" s="188"/>
      <c r="N14" s="176"/>
      <c r="O14" s="189">
        <f t="shared" si="1"/>
        <v>0.3</v>
      </c>
      <c r="P14" s="176">
        <f>M14*O14</f>
        <v>0</v>
      </c>
      <c r="Q14" s="189"/>
      <c r="R14" s="176">
        <f>Q14*M14</f>
        <v>0</v>
      </c>
      <c r="S14" s="189"/>
      <c r="T14" s="176">
        <f>S14*M14</f>
        <v>0</v>
      </c>
      <c r="U14" s="176"/>
      <c r="V14" s="176">
        <f>U14*M14</f>
        <v>0</v>
      </c>
      <c r="W14" s="174">
        <f>$W$5</f>
        <v>0.7</v>
      </c>
      <c r="X14" s="176">
        <f>(M14+N14+P14+R14+T14+V14)*W14</f>
        <v>0</v>
      </c>
      <c r="Y14" s="174">
        <f>$Y$5</f>
        <v>0.5</v>
      </c>
      <c r="Z14" s="176">
        <f>(M14+N14+P14+R14+T14+V14)*Y14</f>
        <v>0</v>
      </c>
      <c r="AA14" s="176">
        <f>M14+N14+P14+R14+T14+V14+X14+Z14</f>
        <v>0</v>
      </c>
      <c r="AB14" s="176">
        <f t="shared" si="2"/>
        <v>0</v>
      </c>
      <c r="AC14" s="176">
        <f t="shared" si="3"/>
        <v>0</v>
      </c>
      <c r="AD14" s="176">
        <f t="shared" si="4"/>
        <v>0</v>
      </c>
      <c r="AE14" s="176">
        <f>$AE$5</f>
        <v>0.5</v>
      </c>
      <c r="AF14" s="176">
        <f>ROUND(AA14*AE14,2)</f>
        <v>0</v>
      </c>
      <c r="AG14" s="176">
        <f>$AE$5</f>
        <v>0.5</v>
      </c>
      <c r="AH14" s="176">
        <f t="shared" ref="AH14" si="9">ROUND(AA14*AG14*L14,2)</f>
        <v>0</v>
      </c>
      <c r="AI14" s="176">
        <f>$AI$5</f>
        <v>2</v>
      </c>
      <c r="AJ14" s="176">
        <f>AA14*AI14</f>
        <v>0</v>
      </c>
      <c r="AK14" s="176">
        <f>$AI$5</f>
        <v>2</v>
      </c>
      <c r="AL14" s="176">
        <f>AA14*AK14*L14</f>
        <v>0</v>
      </c>
      <c r="AM14" s="190">
        <f t="shared" si="5"/>
        <v>0</v>
      </c>
      <c r="AN14" s="191">
        <f>AM14*L14</f>
        <v>0</v>
      </c>
      <c r="AO14" s="192" t="e">
        <f t="shared" si="6"/>
        <v>#DIV/0!</v>
      </c>
      <c r="AP14" s="190">
        <f t="shared" si="7"/>
        <v>0</v>
      </c>
      <c r="AQ14" s="191" t="e">
        <f>AN14*AO14</f>
        <v>#DIV/0!</v>
      </c>
      <c r="AR14" s="176">
        <f t="shared" si="0"/>
        <v>0</v>
      </c>
      <c r="AS14" s="191" t="e">
        <f t="shared" si="0"/>
        <v>#DIV/0!</v>
      </c>
    </row>
    <row r="15" spans="1:45" s="196" customFormat="1" ht="43.5" customHeight="1" x14ac:dyDescent="0.2">
      <c r="A15" s="193"/>
      <c r="B15" s="287" t="s">
        <v>190</v>
      </c>
      <c r="C15" s="287"/>
      <c r="D15" s="287"/>
      <c r="E15" s="287"/>
      <c r="F15" s="287"/>
      <c r="G15" s="287"/>
      <c r="H15" s="287"/>
      <c r="I15" s="287"/>
      <c r="J15" s="287"/>
      <c r="K15" s="287"/>
      <c r="L15" s="194">
        <f t="shared" ref="L15:AR15" si="10">SUM(L10:L14)</f>
        <v>0</v>
      </c>
      <c r="M15" s="194" t="s">
        <v>256</v>
      </c>
      <c r="N15" s="194" t="s">
        <v>256</v>
      </c>
      <c r="O15" s="195" t="s">
        <v>256</v>
      </c>
      <c r="P15" s="194">
        <f t="shared" si="10"/>
        <v>0</v>
      </c>
      <c r="Q15" s="194" t="s">
        <v>256</v>
      </c>
      <c r="R15" s="194">
        <f t="shared" si="10"/>
        <v>0</v>
      </c>
      <c r="S15" s="194" t="s">
        <v>256</v>
      </c>
      <c r="T15" s="194">
        <f t="shared" si="10"/>
        <v>0</v>
      </c>
      <c r="U15" s="194" t="s">
        <v>256</v>
      </c>
      <c r="V15" s="194">
        <f t="shared" si="10"/>
        <v>0</v>
      </c>
      <c r="W15" s="194" t="s">
        <v>256</v>
      </c>
      <c r="X15" s="194">
        <f>SUM(X10:X14)</f>
        <v>0</v>
      </c>
      <c r="Y15" s="194" t="s">
        <v>256</v>
      </c>
      <c r="Z15" s="194">
        <f t="shared" si="10"/>
        <v>0</v>
      </c>
      <c r="AA15" s="194">
        <f t="shared" si="10"/>
        <v>0</v>
      </c>
      <c r="AB15" s="194">
        <f t="shared" si="10"/>
        <v>0</v>
      </c>
      <c r="AC15" s="194">
        <f t="shared" ref="AC15" si="11">SUM(AC10:AC14)</f>
        <v>0</v>
      </c>
      <c r="AD15" s="194">
        <f t="shared" si="10"/>
        <v>0</v>
      </c>
      <c r="AE15" s="194" t="s">
        <v>256</v>
      </c>
      <c r="AF15" s="194">
        <f t="shared" si="10"/>
        <v>0</v>
      </c>
      <c r="AG15" s="194" t="s">
        <v>256</v>
      </c>
      <c r="AH15" s="194">
        <f t="shared" si="10"/>
        <v>0</v>
      </c>
      <c r="AI15" s="194" t="s">
        <v>256</v>
      </c>
      <c r="AJ15" s="194">
        <f t="shared" si="10"/>
        <v>0</v>
      </c>
      <c r="AK15" s="194" t="s">
        <v>256</v>
      </c>
      <c r="AL15" s="194">
        <f t="shared" si="10"/>
        <v>0</v>
      </c>
      <c r="AM15" s="194">
        <f t="shared" si="10"/>
        <v>0</v>
      </c>
      <c r="AN15" s="194">
        <f t="shared" si="10"/>
        <v>0</v>
      </c>
      <c r="AO15" s="194" t="s">
        <v>256</v>
      </c>
      <c r="AP15" s="194">
        <f t="shared" si="10"/>
        <v>0</v>
      </c>
      <c r="AQ15" s="194" t="e">
        <f t="shared" si="10"/>
        <v>#DIV/0!</v>
      </c>
      <c r="AR15" s="194">
        <f t="shared" si="10"/>
        <v>0</v>
      </c>
      <c r="AS15" s="194" t="e">
        <f>SUM(AS10:AS14)</f>
        <v>#DIV/0!</v>
      </c>
    </row>
    <row r="17" spans="1:9" ht="15" customHeight="1" x14ac:dyDescent="0.25">
      <c r="B17" s="262"/>
      <c r="C17" s="262"/>
      <c r="D17" s="262"/>
      <c r="E17" s="262"/>
      <c r="F17" s="262"/>
      <c r="G17" s="262"/>
      <c r="H17" s="262"/>
      <c r="I17" s="262"/>
    </row>
    <row r="18" spans="1:9" x14ac:dyDescent="0.25">
      <c r="A18" s="288" t="s">
        <v>199</v>
      </c>
      <c r="B18" s="288"/>
      <c r="C18" s="288"/>
      <c r="D18" s="288"/>
      <c r="E18" s="288"/>
      <c r="F18" s="288"/>
      <c r="G18" s="288"/>
      <c r="H18" s="288"/>
      <c r="I18" s="288"/>
    </row>
  </sheetData>
  <protectedRanges>
    <protectedRange sqref="B8 B4:M7 D8 F8 H8 J8 L8 B9:M1805 N8 P8 R8 T8 V8 X8 Z8 AB8 AD8 AF8 AH8 AJ8 AL8 AN8 AP8 AR8" name="Диапазон1"/>
    <protectedRange sqref="Q7 Q9:Q2455" name="Диапазон3"/>
    <protectedRange sqref="S7 S9:S1907" name="Диапазон4"/>
    <protectedRange sqref="U7 U9:U2162" name="Диапазон6"/>
  </protectedRanges>
  <mergeCells count="39">
    <mergeCell ref="AR6:AR7"/>
    <mergeCell ref="AS6:AS7"/>
    <mergeCell ref="B15:K15"/>
    <mergeCell ref="B17:I17"/>
    <mergeCell ref="A18:I18"/>
    <mergeCell ref="AI6:AJ6"/>
    <mergeCell ref="AK6:AL6"/>
    <mergeCell ref="AM6:AM7"/>
    <mergeCell ref="AN6:AN7"/>
    <mergeCell ref="AO6:AP6"/>
    <mergeCell ref="AQ6:AQ7"/>
    <mergeCell ref="Y6:Z6"/>
    <mergeCell ref="AA6:AA7"/>
    <mergeCell ref="AC6:AC7"/>
    <mergeCell ref="AD6:AD7"/>
    <mergeCell ref="AE6:AF6"/>
    <mergeCell ref="AG6:AH6"/>
    <mergeCell ref="N6:N7"/>
    <mergeCell ref="O6:P6"/>
    <mergeCell ref="Q6:R6"/>
    <mergeCell ref="S6:T6"/>
    <mergeCell ref="U6:V6"/>
    <mergeCell ref="W6:X6"/>
    <mergeCell ref="M6:M7"/>
    <mergeCell ref="AN1:AS1"/>
    <mergeCell ref="A3:AS3"/>
    <mergeCell ref="AQ5:AS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pageMargins left="0" right="0" top="1.1417322834645669" bottom="0.74803149606299213" header="0" footer="0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O1" zoomScale="85" zoomScaleNormal="55" zoomScaleSheetLayoutView="85" workbookViewId="0">
      <selection activeCell="AD2" sqref="AD2"/>
    </sheetView>
  </sheetViews>
  <sheetFormatPr defaultRowHeight="12" x14ac:dyDescent="0.2"/>
  <cols>
    <col min="1" max="1" width="16" style="41" customWidth="1"/>
    <col min="2" max="2" width="13.7109375" style="41" customWidth="1"/>
    <col min="3" max="3" width="15" style="41" customWidth="1"/>
    <col min="4" max="4" width="13.5703125" style="41" customWidth="1"/>
    <col min="5" max="5" width="15.140625" style="41" customWidth="1"/>
    <col min="6" max="6" width="11.85546875" style="41" customWidth="1"/>
    <col min="7" max="7" width="7" style="41" customWidth="1"/>
    <col min="8" max="8" width="11.85546875" style="41" customWidth="1"/>
    <col min="9" max="9" width="6.5703125" style="41" bestFit="1" customWidth="1"/>
    <col min="10" max="10" width="13.5703125" style="41" customWidth="1"/>
    <col min="11" max="11" width="5.140625" style="41" customWidth="1"/>
    <col min="12" max="12" width="14.7109375" style="41" customWidth="1"/>
    <col min="13" max="13" width="8" style="41" customWidth="1"/>
    <col min="14" max="14" width="14.7109375" style="41" customWidth="1"/>
    <col min="15" max="15" width="6" style="41" customWidth="1"/>
    <col min="16" max="16" width="14.7109375" style="41" customWidth="1"/>
    <col min="17" max="17" width="6.28515625" style="41" customWidth="1"/>
    <col min="18" max="18" width="13.140625" style="41" customWidth="1"/>
    <col min="19" max="19" width="7.7109375" style="41" bestFit="1" customWidth="1"/>
    <col min="20" max="20" width="13.42578125" style="41" customWidth="1"/>
    <col min="21" max="21" width="6.5703125" style="41" bestFit="1" customWidth="1"/>
    <col min="22" max="22" width="12.140625" style="41" customWidth="1"/>
    <col min="23" max="23" width="6.5703125" style="41" bestFit="1" customWidth="1"/>
    <col min="24" max="24" width="10.85546875" style="41" customWidth="1"/>
    <col min="25" max="25" width="15.28515625" style="41" customWidth="1"/>
    <col min="26" max="27" width="14.42578125" style="41" customWidth="1"/>
    <col min="28" max="28" width="13.5703125" style="41" customWidth="1"/>
    <col min="29" max="29" width="16" style="41" customWidth="1"/>
    <col min="30" max="30" width="18.42578125" style="42" customWidth="1"/>
    <col min="31" max="31" width="15.7109375" style="42" customWidth="1"/>
    <col min="32" max="32" width="14.28515625" style="41" customWidth="1"/>
    <col min="33" max="33" width="8.140625" style="41" bestFit="1" customWidth="1"/>
    <col min="34" max="34" width="14.28515625" style="41" customWidth="1"/>
    <col min="35" max="36" width="15.140625" style="41" customWidth="1"/>
    <col min="37" max="37" width="15.85546875" style="41" customWidth="1"/>
    <col min="38" max="38" width="17" style="41" customWidth="1"/>
    <col min="39" max="16384" width="9.140625" style="41"/>
  </cols>
  <sheetData>
    <row r="1" spans="1:37" ht="106.5" customHeight="1" x14ac:dyDescent="0.2">
      <c r="AD1" s="277" t="s">
        <v>422</v>
      </c>
      <c r="AE1" s="277"/>
      <c r="AF1" s="277"/>
      <c r="AG1" s="277"/>
      <c r="AH1" s="277"/>
      <c r="AI1" s="277"/>
      <c r="AJ1" s="277"/>
      <c r="AK1" s="277"/>
    </row>
    <row r="3" spans="1:37" ht="23.25" customHeight="1" x14ac:dyDescent="0.25">
      <c r="B3" s="292" t="s">
        <v>191</v>
      </c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  <c r="AH3" s="292"/>
      <c r="AI3" s="292"/>
      <c r="AJ3" s="292"/>
      <c r="AK3" s="292"/>
    </row>
    <row r="4" spans="1:37" x14ac:dyDescent="0.2">
      <c r="B4" s="293" t="s">
        <v>192</v>
      </c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  <c r="AF4" s="293"/>
      <c r="AG4" s="293"/>
      <c r="AH4" s="293"/>
      <c r="AI4" s="293"/>
      <c r="AJ4" s="293"/>
      <c r="AK4" s="293"/>
    </row>
    <row r="5" spans="1:37" x14ac:dyDescent="0.2">
      <c r="B5" s="293" t="s">
        <v>193</v>
      </c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</row>
    <row r="6" spans="1:37" x14ac:dyDescent="0.2"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F6" s="43"/>
      <c r="AG6" s="43"/>
      <c r="AH6" s="43"/>
      <c r="AI6" s="43"/>
      <c r="AJ6" s="43"/>
    </row>
    <row r="7" spans="1:37" ht="15" customHeight="1" x14ac:dyDescent="0.2"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4"/>
      <c r="AF7" s="43"/>
      <c r="AG7" s="43"/>
      <c r="AH7" s="43"/>
      <c r="AI7" s="294" t="s">
        <v>265</v>
      </c>
      <c r="AJ7" s="294"/>
      <c r="AK7" s="294"/>
    </row>
    <row r="8" spans="1:37" ht="99.75" customHeight="1" x14ac:dyDescent="0.2">
      <c r="A8" s="289" t="s">
        <v>322</v>
      </c>
      <c r="B8" s="289" t="s">
        <v>194</v>
      </c>
      <c r="C8" s="290" t="s">
        <v>323</v>
      </c>
      <c r="D8" s="290" t="s">
        <v>324</v>
      </c>
      <c r="E8" s="290" t="s">
        <v>325</v>
      </c>
      <c r="F8" s="290" t="s">
        <v>326</v>
      </c>
      <c r="G8" s="297" t="s">
        <v>327</v>
      </c>
      <c r="H8" s="289"/>
      <c r="I8" s="289" t="s">
        <v>328</v>
      </c>
      <c r="J8" s="289"/>
      <c r="K8" s="298" t="s">
        <v>329</v>
      </c>
      <c r="L8" s="297"/>
      <c r="M8" s="298" t="s">
        <v>330</v>
      </c>
      <c r="N8" s="297"/>
      <c r="O8" s="298" t="s">
        <v>196</v>
      </c>
      <c r="P8" s="297"/>
      <c r="Q8" s="298" t="s">
        <v>331</v>
      </c>
      <c r="R8" s="297"/>
      <c r="S8" s="289" t="s">
        <v>332</v>
      </c>
      <c r="T8" s="289"/>
      <c r="U8" s="298" t="s">
        <v>171</v>
      </c>
      <c r="V8" s="297"/>
      <c r="W8" s="289" t="s">
        <v>172</v>
      </c>
      <c r="X8" s="289"/>
      <c r="Y8" s="295" t="s">
        <v>333</v>
      </c>
      <c r="Z8" s="45" t="s">
        <v>334</v>
      </c>
      <c r="AA8" s="295" t="s">
        <v>335</v>
      </c>
      <c r="AB8" s="295" t="s">
        <v>336</v>
      </c>
      <c r="AC8" s="295" t="s">
        <v>337</v>
      </c>
      <c r="AD8" s="302" t="s">
        <v>338</v>
      </c>
      <c r="AE8" s="295" t="s">
        <v>339</v>
      </c>
      <c r="AF8" s="295" t="s">
        <v>340</v>
      </c>
      <c r="AG8" s="289" t="s">
        <v>341</v>
      </c>
      <c r="AH8" s="289"/>
      <c r="AI8" s="290" t="s">
        <v>342</v>
      </c>
      <c r="AJ8" s="290" t="s">
        <v>343</v>
      </c>
      <c r="AK8" s="295" t="s">
        <v>344</v>
      </c>
    </row>
    <row r="9" spans="1:37" ht="15" customHeight="1" x14ac:dyDescent="0.2">
      <c r="A9" s="289"/>
      <c r="B9" s="289"/>
      <c r="C9" s="291"/>
      <c r="D9" s="291"/>
      <c r="E9" s="291"/>
      <c r="F9" s="291"/>
      <c r="G9" s="46" t="s">
        <v>180</v>
      </c>
      <c r="H9" s="46" t="s">
        <v>181</v>
      </c>
      <c r="I9" s="46" t="s">
        <v>180</v>
      </c>
      <c r="J9" s="46" t="s">
        <v>181</v>
      </c>
      <c r="K9" s="46" t="s">
        <v>180</v>
      </c>
      <c r="L9" s="46" t="s">
        <v>181</v>
      </c>
      <c r="M9" s="46" t="s">
        <v>180</v>
      </c>
      <c r="N9" s="46" t="s">
        <v>181</v>
      </c>
      <c r="O9" s="46" t="s">
        <v>180</v>
      </c>
      <c r="P9" s="46" t="s">
        <v>181</v>
      </c>
      <c r="Q9" s="46" t="s">
        <v>180</v>
      </c>
      <c r="R9" s="46" t="s">
        <v>181</v>
      </c>
      <c r="S9" s="46" t="s">
        <v>180</v>
      </c>
      <c r="T9" s="46" t="s">
        <v>181</v>
      </c>
      <c r="U9" s="154" t="s">
        <v>180</v>
      </c>
      <c r="V9" s="154" t="s">
        <v>181</v>
      </c>
      <c r="W9" s="46" t="s">
        <v>180</v>
      </c>
      <c r="X9" s="46" t="s">
        <v>181</v>
      </c>
      <c r="Y9" s="296"/>
      <c r="Z9" s="197"/>
      <c r="AA9" s="296"/>
      <c r="AB9" s="296"/>
      <c r="AC9" s="296"/>
      <c r="AD9" s="303"/>
      <c r="AE9" s="296"/>
      <c r="AF9" s="296"/>
      <c r="AG9" s="46" t="s">
        <v>180</v>
      </c>
      <c r="AH9" s="46" t="s">
        <v>181</v>
      </c>
      <c r="AI9" s="291" t="s">
        <v>181</v>
      </c>
      <c r="AJ9" s="291"/>
      <c r="AK9" s="296"/>
    </row>
    <row r="10" spans="1:37" ht="16.5" customHeight="1" x14ac:dyDescent="0.2">
      <c r="A10" s="51" t="s">
        <v>260</v>
      </c>
      <c r="B10" s="49"/>
      <c r="C10" s="46"/>
      <c r="D10" s="46"/>
      <c r="E10" s="46"/>
      <c r="F10" s="46"/>
      <c r="G10" s="198"/>
      <c r="H10" s="46">
        <f>F10*G10</f>
        <v>0</v>
      </c>
      <c r="I10" s="198">
        <v>0.3</v>
      </c>
      <c r="J10" s="46">
        <f>F10*I10</f>
        <v>0</v>
      </c>
      <c r="K10" s="198"/>
      <c r="L10" s="46"/>
      <c r="M10" s="198"/>
      <c r="N10" s="46"/>
      <c r="O10" s="198"/>
      <c r="P10" s="46"/>
      <c r="Q10" s="198"/>
      <c r="R10" s="46"/>
      <c r="S10" s="198">
        <v>1</v>
      </c>
      <c r="T10" s="46">
        <f>(F10+H10+J10+L10+P10+R10+N10)*S10</f>
        <v>0</v>
      </c>
      <c r="U10" s="198">
        <v>0.7</v>
      </c>
      <c r="V10" s="46">
        <f>(F10+H10+J10+L10+P10+R10+T10+N10)*U10</f>
        <v>0</v>
      </c>
      <c r="W10" s="198">
        <v>0.5</v>
      </c>
      <c r="X10" s="46">
        <f>(F10+H10+J10+L10+P10+R10+T10+N10)*W10</f>
        <v>0</v>
      </c>
      <c r="Y10" s="46">
        <f>F11+H11+J11+L11+N11+P11+R11+T11+V11+X11</f>
        <v>0</v>
      </c>
      <c r="Z10" s="46">
        <f>IF($Z$9-(Y10-(L10+N10)*2.2)&lt;0,0,$Z$9-(Y10-(L10+N10)*2.2))</f>
        <v>0</v>
      </c>
      <c r="AA10" s="46">
        <f>Y10+Z10</f>
        <v>0</v>
      </c>
      <c r="AB10" s="47">
        <f>AA10*D10</f>
        <v>0</v>
      </c>
      <c r="AC10" s="47">
        <f t="shared" ref="AC10:AC15" si="0">AB10*12</f>
        <v>0</v>
      </c>
      <c r="AD10" s="50">
        <f>(Y10-(L10+N10)*2.2)*2*E10</f>
        <v>0</v>
      </c>
      <c r="AE10" s="50">
        <f>(Y10-(L10+N10)*2.2)*2+AA10*12</f>
        <v>0</v>
      </c>
      <c r="AF10" s="47">
        <f>AC10+AD10</f>
        <v>0</v>
      </c>
      <c r="AG10" s="198" t="e">
        <f>AH10/AE10</f>
        <v>#DIV/0!</v>
      </c>
      <c r="AH10" s="47">
        <f>ROUND((IF(AE10&lt;=2225000,AE10*2.9%,2225000*2.9%)+IF(AE10&lt;=2225000,AE10*22%,2225000*22%+(AE10-2225000)*10%)+AE10*(5.1%+0.2%)),2)</f>
        <v>0</v>
      </c>
      <c r="AI10" s="46" t="e">
        <f>AF10*AG10</f>
        <v>#DIV/0!</v>
      </c>
      <c r="AJ10" s="46">
        <f>AE10+AH10</f>
        <v>0</v>
      </c>
      <c r="AK10" s="47" t="e">
        <f>AF10+AI10</f>
        <v>#DIV/0!</v>
      </c>
    </row>
    <row r="11" spans="1:37" ht="39.75" customHeight="1" x14ac:dyDescent="0.2">
      <c r="A11" s="51" t="s">
        <v>259</v>
      </c>
      <c r="B11" s="49"/>
      <c r="C11" s="46"/>
      <c r="D11" s="46"/>
      <c r="E11" s="46"/>
      <c r="F11" s="46"/>
      <c r="G11" s="198"/>
      <c r="H11" s="46">
        <f t="shared" ref="H11:H15" si="1">F11*G11</f>
        <v>0</v>
      </c>
      <c r="I11" s="198">
        <v>0.3</v>
      </c>
      <c r="J11" s="46">
        <f t="shared" ref="J11:J15" si="2">F11*I11</f>
        <v>0</v>
      </c>
      <c r="K11" s="198"/>
      <c r="L11" s="46"/>
      <c r="M11" s="198"/>
      <c r="N11" s="46"/>
      <c r="O11" s="198"/>
      <c r="P11" s="46"/>
      <c r="Q11" s="198"/>
      <c r="R11" s="46"/>
      <c r="S11" s="198">
        <v>1</v>
      </c>
      <c r="T11" s="46">
        <f t="shared" ref="T11:T15" si="3">(F11+H11+J11+L11+P11+R11+N11)*S11</f>
        <v>0</v>
      </c>
      <c r="U11" s="198">
        <v>0.7</v>
      </c>
      <c r="V11" s="46">
        <f t="shared" ref="V11:V15" si="4">(F11+H11+J11+L11+P11+R11+T11+N11)*U11</f>
        <v>0</v>
      </c>
      <c r="W11" s="198">
        <v>0.5</v>
      </c>
      <c r="X11" s="46">
        <f t="shared" ref="X11:X15" si="5">(F11+H11+J11+L11+P11+R11+T11+N11)*W11</f>
        <v>0</v>
      </c>
      <c r="Y11" s="46">
        <f t="shared" ref="Y11:Y15" si="6">F12+H12+J12+L12+N12+P12+R12+T12+V12+X12</f>
        <v>0</v>
      </c>
      <c r="Z11" s="46">
        <f>IF($Z$9-(Y11-(L11+N11)*2.2)&lt;0,0,$Z$9-(Y11-(L11+N11)*2.2))</f>
        <v>0</v>
      </c>
      <c r="AA11" s="46">
        <f t="shared" ref="AA11:AA15" si="7">Y11+Z11</f>
        <v>0</v>
      </c>
      <c r="AB11" s="47">
        <f t="shared" ref="AB11:AB15" si="8">AA11*D11</f>
        <v>0</v>
      </c>
      <c r="AC11" s="47">
        <f t="shared" si="0"/>
        <v>0</v>
      </c>
      <c r="AD11" s="50">
        <f t="shared" ref="AD11:AD15" si="9">(Y11-(L11+N11)*2.2)*2*E11</f>
        <v>0</v>
      </c>
      <c r="AE11" s="50">
        <f t="shared" ref="AE11:AE15" si="10">(Y11-(L11+N11)*2.2)*2+AA11*12</f>
        <v>0</v>
      </c>
      <c r="AF11" s="47">
        <f t="shared" ref="AF11:AF15" si="11">AC11+AD11</f>
        <v>0</v>
      </c>
      <c r="AG11" s="198" t="e">
        <f t="shared" ref="AG11:AG15" si="12">AH11/AE11</f>
        <v>#DIV/0!</v>
      </c>
      <c r="AH11" s="47">
        <f t="shared" ref="AH11:AH15" si="13">ROUND((IF(AE11&lt;=2225000,AE11*2.9%,2225000*2.9%)+IF(AE11&lt;=2225000,AE11*22%,2225000*22%+(AE11-2225000)*10%)+AE11*(5.1%+0.2%)),2)</f>
        <v>0</v>
      </c>
      <c r="AI11" s="46" t="e">
        <f t="shared" ref="AI11:AI15" si="14">AF11*AG11</f>
        <v>#DIV/0!</v>
      </c>
      <c r="AJ11" s="46">
        <f t="shared" ref="AJ11:AK15" si="15">AE11+AH11</f>
        <v>0</v>
      </c>
      <c r="AK11" s="47" t="e">
        <f t="shared" si="15"/>
        <v>#DIV/0!</v>
      </c>
    </row>
    <row r="12" spans="1:37" ht="36" x14ac:dyDescent="0.2">
      <c r="A12" s="51" t="s">
        <v>345</v>
      </c>
      <c r="B12" s="49"/>
      <c r="C12" s="46"/>
      <c r="D12" s="46"/>
      <c r="E12" s="46"/>
      <c r="F12" s="46"/>
      <c r="G12" s="198"/>
      <c r="H12" s="46">
        <f t="shared" si="1"/>
        <v>0</v>
      </c>
      <c r="I12" s="198">
        <v>0.3</v>
      </c>
      <c r="J12" s="46">
        <f t="shared" si="2"/>
        <v>0</v>
      </c>
      <c r="K12" s="198"/>
      <c r="L12" s="46"/>
      <c r="M12" s="198"/>
      <c r="N12" s="46"/>
      <c r="O12" s="198"/>
      <c r="P12" s="46"/>
      <c r="Q12" s="198"/>
      <c r="R12" s="46"/>
      <c r="S12" s="198">
        <v>1</v>
      </c>
      <c r="T12" s="46">
        <f t="shared" si="3"/>
        <v>0</v>
      </c>
      <c r="U12" s="198">
        <v>0.7</v>
      </c>
      <c r="V12" s="46">
        <f t="shared" si="4"/>
        <v>0</v>
      </c>
      <c r="W12" s="198">
        <v>0.5</v>
      </c>
      <c r="X12" s="46">
        <f t="shared" si="5"/>
        <v>0</v>
      </c>
      <c r="Y12" s="46">
        <f t="shared" si="6"/>
        <v>0</v>
      </c>
      <c r="Z12" s="46">
        <f t="shared" ref="Z12:Z15" si="16">IF($Z$9-(Y12-(L12+N12)*2.2)&lt;0,0,$Z$9-(Y12-(L12+N12)*2.2))</f>
        <v>0</v>
      </c>
      <c r="AA12" s="46">
        <f t="shared" si="7"/>
        <v>0</v>
      </c>
      <c r="AB12" s="47">
        <f t="shared" si="8"/>
        <v>0</v>
      </c>
      <c r="AC12" s="47">
        <f t="shared" si="0"/>
        <v>0</v>
      </c>
      <c r="AD12" s="50">
        <f t="shared" si="9"/>
        <v>0</v>
      </c>
      <c r="AE12" s="50">
        <f t="shared" si="10"/>
        <v>0</v>
      </c>
      <c r="AF12" s="47">
        <f t="shared" si="11"/>
        <v>0</v>
      </c>
      <c r="AG12" s="198" t="e">
        <f>AH12/AE12</f>
        <v>#DIV/0!</v>
      </c>
      <c r="AH12" s="47">
        <f t="shared" si="13"/>
        <v>0</v>
      </c>
      <c r="AI12" s="46" t="e">
        <f t="shared" si="14"/>
        <v>#DIV/0!</v>
      </c>
      <c r="AJ12" s="46">
        <f t="shared" si="15"/>
        <v>0</v>
      </c>
      <c r="AK12" s="47" t="e">
        <f t="shared" si="15"/>
        <v>#DIV/0!</v>
      </c>
    </row>
    <row r="13" spans="1:37" ht="28.5" customHeight="1" x14ac:dyDescent="0.2">
      <c r="A13" s="51" t="s">
        <v>346</v>
      </c>
      <c r="B13" s="49"/>
      <c r="C13" s="46"/>
      <c r="D13" s="46"/>
      <c r="E13" s="46"/>
      <c r="F13" s="46"/>
      <c r="G13" s="198"/>
      <c r="H13" s="46">
        <f t="shared" si="1"/>
        <v>0</v>
      </c>
      <c r="I13" s="198">
        <v>0.3</v>
      </c>
      <c r="J13" s="46">
        <f t="shared" si="2"/>
        <v>0</v>
      </c>
      <c r="K13" s="198"/>
      <c r="L13" s="46"/>
      <c r="M13" s="198"/>
      <c r="N13" s="46"/>
      <c r="O13" s="198"/>
      <c r="P13" s="46"/>
      <c r="Q13" s="198"/>
      <c r="R13" s="46"/>
      <c r="S13" s="198">
        <v>1</v>
      </c>
      <c r="T13" s="46">
        <f t="shared" si="3"/>
        <v>0</v>
      </c>
      <c r="U13" s="198">
        <v>0.7</v>
      </c>
      <c r="V13" s="46">
        <f t="shared" si="4"/>
        <v>0</v>
      </c>
      <c r="W13" s="198">
        <v>0.5</v>
      </c>
      <c r="X13" s="46">
        <f t="shared" si="5"/>
        <v>0</v>
      </c>
      <c r="Y13" s="46">
        <f t="shared" si="6"/>
        <v>0</v>
      </c>
      <c r="Z13" s="46">
        <f t="shared" si="16"/>
        <v>0</v>
      </c>
      <c r="AA13" s="46">
        <f t="shared" si="7"/>
        <v>0</v>
      </c>
      <c r="AB13" s="47">
        <f t="shared" si="8"/>
        <v>0</v>
      </c>
      <c r="AC13" s="47">
        <f t="shared" si="0"/>
        <v>0</v>
      </c>
      <c r="AD13" s="50">
        <f>(Y13-(L13+N13)*2.2)*2*E13</f>
        <v>0</v>
      </c>
      <c r="AE13" s="50">
        <f t="shared" si="10"/>
        <v>0</v>
      </c>
      <c r="AF13" s="47">
        <f t="shared" si="11"/>
        <v>0</v>
      </c>
      <c r="AG13" s="198" t="e">
        <f t="shared" si="12"/>
        <v>#DIV/0!</v>
      </c>
      <c r="AH13" s="47">
        <f t="shared" si="13"/>
        <v>0</v>
      </c>
      <c r="AI13" s="46" t="e">
        <f t="shared" si="14"/>
        <v>#DIV/0!</v>
      </c>
      <c r="AJ13" s="46">
        <f t="shared" si="15"/>
        <v>0</v>
      </c>
      <c r="AK13" s="47" t="e">
        <f t="shared" si="15"/>
        <v>#DIV/0!</v>
      </c>
    </row>
    <row r="14" spans="1:37" x14ac:dyDescent="0.2">
      <c r="A14" s="51" t="s">
        <v>216</v>
      </c>
      <c r="B14" s="49"/>
      <c r="C14" s="46"/>
      <c r="D14" s="46"/>
      <c r="E14" s="46"/>
      <c r="F14" s="46"/>
      <c r="G14" s="198"/>
      <c r="H14" s="46">
        <f t="shared" si="1"/>
        <v>0</v>
      </c>
      <c r="I14" s="198">
        <v>0.3</v>
      </c>
      <c r="J14" s="46">
        <f t="shared" si="2"/>
        <v>0</v>
      </c>
      <c r="K14" s="198"/>
      <c r="L14" s="46"/>
      <c r="M14" s="198"/>
      <c r="N14" s="46"/>
      <c r="O14" s="198"/>
      <c r="P14" s="46"/>
      <c r="Q14" s="198"/>
      <c r="R14" s="46"/>
      <c r="S14" s="198">
        <v>1</v>
      </c>
      <c r="T14" s="46">
        <f t="shared" si="3"/>
        <v>0</v>
      </c>
      <c r="U14" s="198">
        <v>0.7</v>
      </c>
      <c r="V14" s="46">
        <f t="shared" si="4"/>
        <v>0</v>
      </c>
      <c r="W14" s="198">
        <v>0.5</v>
      </c>
      <c r="X14" s="46">
        <f t="shared" si="5"/>
        <v>0</v>
      </c>
      <c r="Y14" s="46">
        <f t="shared" si="6"/>
        <v>0</v>
      </c>
      <c r="Z14" s="46">
        <f t="shared" si="16"/>
        <v>0</v>
      </c>
      <c r="AA14" s="46">
        <f t="shared" si="7"/>
        <v>0</v>
      </c>
      <c r="AB14" s="47">
        <f t="shared" si="8"/>
        <v>0</v>
      </c>
      <c r="AC14" s="47">
        <f t="shared" si="0"/>
        <v>0</v>
      </c>
      <c r="AD14" s="50">
        <f t="shared" si="9"/>
        <v>0</v>
      </c>
      <c r="AE14" s="50">
        <f t="shared" si="10"/>
        <v>0</v>
      </c>
      <c r="AF14" s="47">
        <f t="shared" si="11"/>
        <v>0</v>
      </c>
      <c r="AG14" s="198" t="e">
        <f t="shared" si="12"/>
        <v>#DIV/0!</v>
      </c>
      <c r="AH14" s="47">
        <f t="shared" si="13"/>
        <v>0</v>
      </c>
      <c r="AI14" s="46" t="e">
        <f t="shared" si="14"/>
        <v>#DIV/0!</v>
      </c>
      <c r="AJ14" s="46">
        <f t="shared" si="15"/>
        <v>0</v>
      </c>
      <c r="AK14" s="47" t="e">
        <f t="shared" si="15"/>
        <v>#DIV/0!</v>
      </c>
    </row>
    <row r="15" spans="1:37" x14ac:dyDescent="0.2">
      <c r="A15" s="51"/>
      <c r="B15" s="51"/>
      <c r="C15" s="46"/>
      <c r="D15" s="46"/>
      <c r="E15" s="46"/>
      <c r="F15" s="46"/>
      <c r="G15" s="198"/>
      <c r="H15" s="46">
        <f t="shared" si="1"/>
        <v>0</v>
      </c>
      <c r="I15" s="198">
        <v>0.3</v>
      </c>
      <c r="J15" s="46">
        <f t="shared" si="2"/>
        <v>0</v>
      </c>
      <c r="K15" s="198"/>
      <c r="L15" s="46"/>
      <c r="M15" s="198"/>
      <c r="N15" s="46"/>
      <c r="O15" s="198"/>
      <c r="P15" s="46"/>
      <c r="Q15" s="198"/>
      <c r="R15" s="46"/>
      <c r="S15" s="198">
        <v>1</v>
      </c>
      <c r="T15" s="46">
        <f t="shared" si="3"/>
        <v>0</v>
      </c>
      <c r="U15" s="198">
        <v>0.7</v>
      </c>
      <c r="V15" s="46">
        <f t="shared" si="4"/>
        <v>0</v>
      </c>
      <c r="W15" s="198">
        <v>0.5</v>
      </c>
      <c r="X15" s="46">
        <f t="shared" si="5"/>
        <v>0</v>
      </c>
      <c r="Y15" s="46">
        <f t="shared" si="6"/>
        <v>0</v>
      </c>
      <c r="Z15" s="46">
        <f t="shared" si="16"/>
        <v>0</v>
      </c>
      <c r="AA15" s="46">
        <f t="shared" si="7"/>
        <v>0</v>
      </c>
      <c r="AB15" s="47">
        <f t="shared" si="8"/>
        <v>0</v>
      </c>
      <c r="AC15" s="47">
        <f t="shared" si="0"/>
        <v>0</v>
      </c>
      <c r="AD15" s="50">
        <f t="shared" si="9"/>
        <v>0</v>
      </c>
      <c r="AE15" s="50">
        <f t="shared" si="10"/>
        <v>0</v>
      </c>
      <c r="AF15" s="47">
        <f t="shared" si="11"/>
        <v>0</v>
      </c>
      <c r="AG15" s="198" t="e">
        <f t="shared" si="12"/>
        <v>#DIV/0!</v>
      </c>
      <c r="AH15" s="47">
        <f t="shared" si="13"/>
        <v>0</v>
      </c>
      <c r="AI15" s="46" t="e">
        <f t="shared" si="14"/>
        <v>#DIV/0!</v>
      </c>
      <c r="AJ15" s="46">
        <f t="shared" si="15"/>
        <v>0</v>
      </c>
      <c r="AK15" s="47" t="e">
        <f t="shared" si="15"/>
        <v>#DIV/0!</v>
      </c>
    </row>
    <row r="16" spans="1:37" s="53" customFormat="1" ht="15" customHeight="1" x14ac:dyDescent="0.2">
      <c r="A16" s="299" t="s">
        <v>100</v>
      </c>
      <c r="B16" s="300"/>
      <c r="C16" s="47">
        <f>SUM(C10:C15)</f>
        <v>0</v>
      </c>
      <c r="D16" s="47">
        <f t="shared" ref="D16:E16" si="17">SUM(D10:D15)</f>
        <v>0</v>
      </c>
      <c r="E16" s="47">
        <f t="shared" si="17"/>
        <v>0</v>
      </c>
      <c r="F16" s="47">
        <f>SUM(F10:F15)</f>
        <v>0</v>
      </c>
      <c r="G16" s="47" t="s">
        <v>256</v>
      </c>
      <c r="H16" s="47">
        <f>SUM(H10:H15)</f>
        <v>0</v>
      </c>
      <c r="I16" s="47" t="s">
        <v>256</v>
      </c>
      <c r="J16" s="47">
        <f>SUM(J10:J15)</f>
        <v>0</v>
      </c>
      <c r="K16" s="47" t="s">
        <v>256</v>
      </c>
      <c r="L16" s="47">
        <f>SUM(L10:L15)</f>
        <v>0</v>
      </c>
      <c r="M16" s="47" t="s">
        <v>256</v>
      </c>
      <c r="N16" s="47">
        <f>SUM(N10:N15)</f>
        <v>0</v>
      </c>
      <c r="O16" s="47" t="s">
        <v>256</v>
      </c>
      <c r="P16" s="47">
        <f>SUM(P10:P15)</f>
        <v>0</v>
      </c>
      <c r="Q16" s="47" t="s">
        <v>256</v>
      </c>
      <c r="R16" s="47">
        <f>SUM(R10:R15)</f>
        <v>0</v>
      </c>
      <c r="S16" s="47" t="s">
        <v>256</v>
      </c>
      <c r="T16" s="47">
        <f>SUM(T10:T15)</f>
        <v>0</v>
      </c>
      <c r="U16" s="47" t="s">
        <v>256</v>
      </c>
      <c r="V16" s="47">
        <f>SUM(V10:V15)</f>
        <v>0</v>
      </c>
      <c r="W16" s="47" t="s">
        <v>256</v>
      </c>
      <c r="X16" s="47">
        <f t="shared" ref="X16:AB16" si="18">SUM(X10:X15)</f>
        <v>0</v>
      </c>
      <c r="Y16" s="47">
        <f t="shared" si="18"/>
        <v>0</v>
      </c>
      <c r="Z16" s="47">
        <f t="shared" si="18"/>
        <v>0</v>
      </c>
      <c r="AA16" s="47">
        <f t="shared" si="18"/>
        <v>0</v>
      </c>
      <c r="AB16" s="47">
        <f t="shared" si="18"/>
        <v>0</v>
      </c>
      <c r="AC16" s="47">
        <f>SUM(AC10:AC15)</f>
        <v>0</v>
      </c>
      <c r="AD16" s="47">
        <f t="shared" ref="AD16:AE16" si="19">SUM(AD10:AD15)</f>
        <v>0</v>
      </c>
      <c r="AE16" s="47">
        <f t="shared" si="19"/>
        <v>0</v>
      </c>
      <c r="AF16" s="47">
        <f>SUM(AF10:AF15)</f>
        <v>0</v>
      </c>
      <c r="AG16" s="47" t="s">
        <v>256</v>
      </c>
      <c r="AH16" s="47">
        <f t="shared" ref="AH16:AK16" si="20">SUM(AH10:AH15)</f>
        <v>0</v>
      </c>
      <c r="AI16" s="47" t="e">
        <f t="shared" si="20"/>
        <v>#DIV/0!</v>
      </c>
      <c r="AJ16" s="47">
        <f t="shared" si="20"/>
        <v>0</v>
      </c>
      <c r="AK16" s="47" t="e">
        <f t="shared" si="20"/>
        <v>#DIV/0!</v>
      </c>
    </row>
    <row r="17" spans="1:36" x14ac:dyDescent="0.2"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54"/>
      <c r="AE17" s="54"/>
      <c r="AF17" s="43"/>
      <c r="AG17" s="43"/>
      <c r="AH17" s="43"/>
      <c r="AI17" s="43"/>
      <c r="AJ17" s="43"/>
    </row>
    <row r="18" spans="1:36" ht="15" customHeight="1" x14ac:dyDescent="0.2">
      <c r="A18" s="301" t="s">
        <v>199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54"/>
      <c r="AE18" s="54"/>
      <c r="AF18" s="43"/>
      <c r="AG18" s="43"/>
      <c r="AH18" s="43"/>
      <c r="AI18" s="43"/>
      <c r="AJ18" s="43"/>
    </row>
    <row r="19" spans="1:36" x14ac:dyDescent="0.2"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54"/>
      <c r="AE19" s="54"/>
      <c r="AF19" s="43"/>
      <c r="AG19" s="43"/>
      <c r="AH19" s="43"/>
      <c r="AI19" s="43"/>
      <c r="AJ19" s="43"/>
    </row>
    <row r="20" spans="1:36" x14ac:dyDescent="0.2"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54"/>
      <c r="AE20" s="54"/>
      <c r="AF20" s="43"/>
      <c r="AG20" s="43"/>
      <c r="AH20" s="43"/>
      <c r="AI20" s="43"/>
      <c r="AJ20" s="43"/>
    </row>
    <row r="21" spans="1:36" x14ac:dyDescent="0.2"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54"/>
      <c r="AE21" s="54"/>
      <c r="AF21" s="43"/>
      <c r="AG21" s="43"/>
      <c r="AH21" s="43"/>
      <c r="AI21" s="43"/>
      <c r="AJ21" s="43"/>
    </row>
    <row r="22" spans="1:36" x14ac:dyDescent="0.2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54"/>
      <c r="AE22" s="54"/>
      <c r="AF22" s="43"/>
      <c r="AG22" s="43"/>
      <c r="AH22" s="43"/>
      <c r="AI22" s="43"/>
      <c r="AJ22" s="43"/>
    </row>
    <row r="23" spans="1:36" x14ac:dyDescent="0.2"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54"/>
      <c r="AE23" s="54"/>
      <c r="AF23" s="43"/>
      <c r="AG23" s="43"/>
      <c r="AH23" s="43"/>
      <c r="AI23" s="43"/>
      <c r="AJ23" s="43"/>
    </row>
  </sheetData>
  <mergeCells count="33">
    <mergeCell ref="AI8:AI9"/>
    <mergeCell ref="AJ8:AJ9"/>
    <mergeCell ref="AK8:AK9"/>
    <mergeCell ref="A16:B16"/>
    <mergeCell ref="A18:K18"/>
    <mergeCell ref="AB8:AB9"/>
    <mergeCell ref="AC8:AC9"/>
    <mergeCell ref="AD8:AD9"/>
    <mergeCell ref="AE8:AE9"/>
    <mergeCell ref="AF8:AF9"/>
    <mergeCell ref="AG8:AH8"/>
    <mergeCell ref="Q8:R8"/>
    <mergeCell ref="S8:T8"/>
    <mergeCell ref="U8:V8"/>
    <mergeCell ref="W8:X8"/>
    <mergeCell ref="Y8:Y9"/>
    <mergeCell ref="AA8:AA9"/>
    <mergeCell ref="F8:F9"/>
    <mergeCell ref="G8:H8"/>
    <mergeCell ref="I8:J8"/>
    <mergeCell ref="K8:L8"/>
    <mergeCell ref="M8:N8"/>
    <mergeCell ref="O8:P8"/>
    <mergeCell ref="AD1:AK1"/>
    <mergeCell ref="B3:AK3"/>
    <mergeCell ref="B4:AK4"/>
    <mergeCell ref="B5:AK5"/>
    <mergeCell ref="AI7:AK7"/>
    <mergeCell ref="A8:A9"/>
    <mergeCell ref="B8:B9"/>
    <mergeCell ref="C8:C9"/>
    <mergeCell ref="D8:D9"/>
    <mergeCell ref="E8:E9"/>
  </mergeCells>
  <pageMargins left="0.11811023622047245" right="0.11811023622047245" top="0.94488188976377963" bottom="0.74803149606299213" header="0.31496062992125984" footer="0.31496062992125984"/>
  <pageSetup paperSize="9" scale="62" fitToWidth="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17"/>
  <sheetViews>
    <sheetView view="pageBreakPreview" zoomScale="85" zoomScaleNormal="100" zoomScaleSheetLayoutView="85" workbookViewId="0">
      <pane xSplit="2" ySplit="7" topLeftCell="K8" activePane="bottomRight" state="frozen"/>
      <selection activeCell="Z32" sqref="Z32"/>
      <selection pane="topRight" activeCell="Z32" sqref="Z32"/>
      <selection pane="bottomLeft" activeCell="Z32" sqref="Z32"/>
      <selection pane="bottomRight" activeCell="Z2" sqref="Z2"/>
    </sheetView>
  </sheetViews>
  <sheetFormatPr defaultRowHeight="12" outlineLevelCol="1" x14ac:dyDescent="0.2"/>
  <cols>
    <col min="1" max="1" width="24.140625" style="41" customWidth="1"/>
    <col min="2" max="3" width="10.5703125" style="41" customWidth="1"/>
    <col min="4" max="4" width="14.85546875" style="41" customWidth="1"/>
    <col min="5" max="5" width="15.42578125" style="41" customWidth="1"/>
    <col min="6" max="6" width="9.85546875" style="41" customWidth="1" outlineLevel="1"/>
    <col min="7" max="7" width="11.85546875" style="41" customWidth="1" outlineLevel="1"/>
    <col min="8" max="8" width="8.140625" style="41" bestFit="1" customWidth="1" outlineLevel="1"/>
    <col min="9" max="9" width="13.5703125" style="41" customWidth="1" outlineLevel="1"/>
    <col min="10" max="10" width="5.28515625" style="41" customWidth="1" outlineLevel="1"/>
    <col min="11" max="11" width="14.7109375" style="41" customWidth="1" outlineLevel="1"/>
    <col min="12" max="12" width="5.28515625" style="41" customWidth="1" outlineLevel="1"/>
    <col min="13" max="13" width="14.7109375" style="41" customWidth="1" outlineLevel="1"/>
    <col min="14" max="14" width="8.140625" style="41" bestFit="1" customWidth="1" outlineLevel="1"/>
    <col min="15" max="15" width="13.42578125" style="41" customWidth="1" outlineLevel="1"/>
    <col min="16" max="16" width="6.140625" style="41" bestFit="1" customWidth="1" outlineLevel="1"/>
    <col min="17" max="17" width="12.140625" style="41" customWidth="1" outlineLevel="1"/>
    <col min="18" max="18" width="6.140625" style="41" bestFit="1" customWidth="1" outlineLevel="1"/>
    <col min="19" max="19" width="10.85546875" style="41" customWidth="1" outlineLevel="1"/>
    <col min="20" max="22" width="13.42578125" style="41" customWidth="1" outlineLevel="1"/>
    <col min="23" max="23" width="15.5703125" style="41" customWidth="1" outlineLevel="1"/>
    <col min="24" max="24" width="16" style="41" customWidth="1" outlineLevel="1"/>
    <col min="25" max="25" width="18.42578125" style="42" customWidth="1" outlineLevel="1"/>
    <col min="26" max="26" width="16.42578125" style="42" customWidth="1" outlineLevel="1"/>
    <col min="27" max="27" width="14.28515625" style="41" customWidth="1"/>
    <col min="28" max="28" width="7.42578125" style="41" customWidth="1"/>
    <col min="29" max="30" width="15.140625" style="41" customWidth="1"/>
    <col min="31" max="31" width="13.85546875" style="41" customWidth="1"/>
    <col min="32" max="32" width="2.140625" style="41" customWidth="1"/>
    <col min="33" max="33" width="9.140625" style="41"/>
    <col min="34" max="34" width="12.85546875" style="41" customWidth="1"/>
    <col min="35" max="16384" width="9.140625" style="41"/>
  </cols>
  <sheetData>
    <row r="1" spans="1:33" ht="95.25" customHeight="1" x14ac:dyDescent="0.2">
      <c r="Z1" s="277" t="s">
        <v>423</v>
      </c>
      <c r="AA1" s="277"/>
      <c r="AB1" s="277"/>
      <c r="AC1" s="277"/>
      <c r="AD1" s="277"/>
      <c r="AE1" s="277"/>
    </row>
    <row r="3" spans="1:33" ht="24.75" customHeight="1" x14ac:dyDescent="0.25">
      <c r="A3" s="292" t="s">
        <v>198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  <c r="Z3" s="292"/>
      <c r="AA3" s="292"/>
      <c r="AB3" s="292"/>
      <c r="AC3" s="292"/>
      <c r="AD3" s="292"/>
      <c r="AE3" s="292"/>
      <c r="AF3" s="292"/>
      <c r="AG3" s="292"/>
    </row>
    <row r="4" spans="1:33" x14ac:dyDescent="0.2">
      <c r="A4" s="293"/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293"/>
      <c r="Z4" s="293"/>
      <c r="AA4" s="293"/>
      <c r="AB4" s="293"/>
      <c r="AC4" s="293"/>
      <c r="AD4" s="293"/>
      <c r="AE4" s="293"/>
    </row>
    <row r="5" spans="1:33" ht="15" customHeight="1" x14ac:dyDescent="0.2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4"/>
      <c r="AA5" s="43"/>
      <c r="AB5" s="294" t="s">
        <v>265</v>
      </c>
      <c r="AC5" s="294"/>
      <c r="AD5" s="294"/>
      <c r="AE5" s="294"/>
    </row>
    <row r="6" spans="1:33" ht="85.5" customHeight="1" x14ac:dyDescent="0.2">
      <c r="A6" s="289" t="s">
        <v>194</v>
      </c>
      <c r="B6" s="304" t="s">
        <v>323</v>
      </c>
      <c r="C6" s="305" t="s">
        <v>324</v>
      </c>
      <c r="D6" s="305" t="s">
        <v>325</v>
      </c>
      <c r="E6" s="290" t="s">
        <v>195</v>
      </c>
      <c r="F6" s="297" t="s">
        <v>347</v>
      </c>
      <c r="G6" s="289"/>
      <c r="H6" s="289" t="s">
        <v>348</v>
      </c>
      <c r="I6" s="289"/>
      <c r="J6" s="289" t="s">
        <v>329</v>
      </c>
      <c r="K6" s="289"/>
      <c r="L6" s="306" t="s">
        <v>387</v>
      </c>
      <c r="M6" s="306"/>
      <c r="N6" s="289" t="s">
        <v>349</v>
      </c>
      <c r="O6" s="289"/>
      <c r="P6" s="298" t="s">
        <v>171</v>
      </c>
      <c r="Q6" s="297"/>
      <c r="R6" s="289" t="s">
        <v>172</v>
      </c>
      <c r="S6" s="289"/>
      <c r="T6" s="290" t="s">
        <v>333</v>
      </c>
      <c r="U6" s="45" t="s">
        <v>334</v>
      </c>
      <c r="V6" s="295" t="s">
        <v>335</v>
      </c>
      <c r="W6" s="295" t="s">
        <v>336</v>
      </c>
      <c r="X6" s="295" t="s">
        <v>337</v>
      </c>
      <c r="Y6" s="302" t="s">
        <v>338</v>
      </c>
      <c r="Z6" s="295" t="s">
        <v>350</v>
      </c>
      <c r="AA6" s="295" t="s">
        <v>351</v>
      </c>
      <c r="AB6" s="289" t="s">
        <v>341</v>
      </c>
      <c r="AC6" s="289"/>
      <c r="AD6" s="290" t="s">
        <v>342</v>
      </c>
      <c r="AE6" s="295" t="s">
        <v>344</v>
      </c>
    </row>
    <row r="7" spans="1:33" ht="23.25" customHeight="1" x14ac:dyDescent="0.2">
      <c r="A7" s="289"/>
      <c r="B7" s="304"/>
      <c r="C7" s="305"/>
      <c r="D7" s="305"/>
      <c r="E7" s="291"/>
      <c r="F7" s="46" t="s">
        <v>180</v>
      </c>
      <c r="G7" s="46" t="s">
        <v>181</v>
      </c>
      <c r="H7" s="46" t="s">
        <v>180</v>
      </c>
      <c r="I7" s="46" t="s">
        <v>181</v>
      </c>
      <c r="J7" s="46" t="s">
        <v>180</v>
      </c>
      <c r="K7" s="46" t="s">
        <v>181</v>
      </c>
      <c r="L7" s="46" t="s">
        <v>180</v>
      </c>
      <c r="M7" s="46" t="s">
        <v>181</v>
      </c>
      <c r="N7" s="46" t="s">
        <v>180</v>
      </c>
      <c r="O7" s="46" t="s">
        <v>181</v>
      </c>
      <c r="P7" s="154" t="s">
        <v>180</v>
      </c>
      <c r="Q7" s="154" t="s">
        <v>181</v>
      </c>
      <c r="R7" s="46" t="s">
        <v>180</v>
      </c>
      <c r="S7" s="46" t="s">
        <v>181</v>
      </c>
      <c r="T7" s="291"/>
      <c r="U7" s="199"/>
      <c r="V7" s="296"/>
      <c r="W7" s="296"/>
      <c r="X7" s="296"/>
      <c r="Y7" s="303"/>
      <c r="Z7" s="296"/>
      <c r="AA7" s="296"/>
      <c r="AB7" s="46" t="s">
        <v>180</v>
      </c>
      <c r="AC7" s="46" t="s">
        <v>181</v>
      </c>
      <c r="AD7" s="291"/>
      <c r="AE7" s="296"/>
    </row>
    <row r="8" spans="1:33" ht="36" customHeight="1" x14ac:dyDescent="0.2">
      <c r="A8" s="49"/>
      <c r="B8" s="46"/>
      <c r="C8" s="46"/>
      <c r="D8" s="46"/>
      <c r="E8" s="46"/>
      <c r="F8" s="198">
        <v>0.3</v>
      </c>
      <c r="G8" s="46">
        <f>E8*F8</f>
        <v>0</v>
      </c>
      <c r="H8" s="198">
        <v>0.3</v>
      </c>
      <c r="I8" s="46">
        <f>E8*H8</f>
        <v>0</v>
      </c>
      <c r="J8" s="198"/>
      <c r="K8" s="46"/>
      <c r="L8" s="198"/>
      <c r="M8" s="46"/>
      <c r="N8" s="198">
        <v>0.2</v>
      </c>
      <c r="O8" s="46">
        <f t="shared" ref="O8:O14" si="0">(E8+G8+I8+K8+M8)*N8</f>
        <v>0</v>
      </c>
      <c r="P8" s="198">
        <v>0.7</v>
      </c>
      <c r="Q8" s="46">
        <f t="shared" ref="Q8:Q14" si="1">(E8+G8+I8+K8+M8+O8)*P8</f>
        <v>0</v>
      </c>
      <c r="R8" s="198">
        <v>0.5</v>
      </c>
      <c r="S8" s="46">
        <f t="shared" ref="S8:S14" si="2">(E8+G8+I8+K8+M8+O8)*R8</f>
        <v>0</v>
      </c>
      <c r="T8" s="46">
        <f t="shared" ref="T8:T14" si="3">E8+G8+I8+K8+M8+O8+Q8+S8</f>
        <v>0</v>
      </c>
      <c r="U8" s="200">
        <f>IF(($U$7-(E8+G8+I8)*1.2*2.2)&lt;0,0,$U$7-(E8+G8+I8)*1.2*2.2)</f>
        <v>0</v>
      </c>
      <c r="V8" s="47">
        <f>T8+U8</f>
        <v>0</v>
      </c>
      <c r="W8" s="47">
        <f t="shared" ref="W8:W14" si="4">V8*C8</f>
        <v>0</v>
      </c>
      <c r="X8" s="47">
        <f>W8*12</f>
        <v>0</v>
      </c>
      <c r="Y8" s="46">
        <f>((E8+I8+G8)*2.2)*D8*2</f>
        <v>0</v>
      </c>
      <c r="Z8" s="48">
        <f>((E8+I8+G8)*2.2)*2+V8*12</f>
        <v>0</v>
      </c>
      <c r="AA8" s="47">
        <f>X8+Y8</f>
        <v>0</v>
      </c>
      <c r="AB8" s="198" t="e">
        <f>AC8/Z8</f>
        <v>#DIV/0!</v>
      </c>
      <c r="AC8" s="46">
        <f>ROUND((IF(Z8&lt;=2225000,Z8*2.9%,2225000*2.9%)+IF(Z8&lt;=2225000,Z8*22%,2225000*22%+(Z8-2225000)*10%)+Z8*(5.1%+0.2%)),2)</f>
        <v>0</v>
      </c>
      <c r="AD8" s="46" t="e">
        <f>AA8*AB8</f>
        <v>#DIV/0!</v>
      </c>
      <c r="AE8" s="47" t="e">
        <f>AA8+AD8</f>
        <v>#DIV/0!</v>
      </c>
    </row>
    <row r="9" spans="1:33" ht="35.25" customHeight="1" x14ac:dyDescent="0.2">
      <c r="A9" s="49"/>
      <c r="B9" s="46"/>
      <c r="C9" s="46"/>
      <c r="D9" s="46"/>
      <c r="E9" s="46"/>
      <c r="F9" s="198">
        <v>0.3</v>
      </c>
      <c r="G9" s="46">
        <f t="shared" ref="G9:G14" si="5">E9*F9</f>
        <v>0</v>
      </c>
      <c r="H9" s="198">
        <v>0.3</v>
      </c>
      <c r="I9" s="46">
        <f t="shared" ref="I9:I14" si="6">E9*H9</f>
        <v>0</v>
      </c>
      <c r="J9" s="198"/>
      <c r="K9" s="46"/>
      <c r="L9" s="198"/>
      <c r="M9" s="46"/>
      <c r="N9" s="198">
        <v>0.2</v>
      </c>
      <c r="O9" s="46">
        <f t="shared" si="0"/>
        <v>0</v>
      </c>
      <c r="P9" s="198">
        <v>0.7</v>
      </c>
      <c r="Q9" s="46">
        <f t="shared" si="1"/>
        <v>0</v>
      </c>
      <c r="R9" s="198">
        <v>0.5</v>
      </c>
      <c r="S9" s="46">
        <f t="shared" si="2"/>
        <v>0</v>
      </c>
      <c r="T9" s="46">
        <f t="shared" si="3"/>
        <v>0</v>
      </c>
      <c r="U9" s="46">
        <f t="shared" ref="U9:U14" si="7">IF(($U$7-(E9+G9+I9)*1.2*2.2)&lt;0,0,$U$7-(E9+G9+I9)*1.2*2.2)</f>
        <v>0</v>
      </c>
      <c r="V9" s="47">
        <f t="shared" ref="V9:V14" si="8">T9+U9</f>
        <v>0</v>
      </c>
      <c r="W9" s="47">
        <f t="shared" si="4"/>
        <v>0</v>
      </c>
      <c r="X9" s="47">
        <f t="shared" ref="X9:X14" si="9">W9*12</f>
        <v>0</v>
      </c>
      <c r="Y9" s="46">
        <f t="shared" ref="Y9:Y14" si="10">((E9+I9+G9)*2.2)*D9*2</f>
        <v>0</v>
      </c>
      <c r="Z9" s="48">
        <f t="shared" ref="Z9:Z14" si="11">((E9+I9+G9)*2.2)*2+V9*12</f>
        <v>0</v>
      </c>
      <c r="AA9" s="47">
        <f t="shared" ref="AA9:AA14" si="12">X9+Y9</f>
        <v>0</v>
      </c>
      <c r="AB9" s="198" t="e">
        <f t="shared" ref="AB9:AB14" si="13">AC9/Z9</f>
        <v>#DIV/0!</v>
      </c>
      <c r="AC9" s="46">
        <f t="shared" ref="AC9:AC14" si="14">ROUND((IF(Z9&lt;=2225000,Z9*2.9%,2225000*2.9%)+IF(Z9&lt;=2225000,Z9*22%,2225000*22%+(Z9-2225000)*10%)+Z9*(5.1%+0.2%)),2)</f>
        <v>0</v>
      </c>
      <c r="AD9" s="46" t="e">
        <f t="shared" ref="AD9:AD14" si="15">AA9*AB9</f>
        <v>#DIV/0!</v>
      </c>
      <c r="AE9" s="47" t="e">
        <f t="shared" ref="AE9:AE14" si="16">AA9+AD9</f>
        <v>#DIV/0!</v>
      </c>
    </row>
    <row r="10" spans="1:33" ht="32.25" customHeight="1" x14ac:dyDescent="0.2">
      <c r="A10" s="49"/>
      <c r="B10" s="46"/>
      <c r="C10" s="46"/>
      <c r="D10" s="46"/>
      <c r="E10" s="46"/>
      <c r="F10" s="198">
        <v>0.3</v>
      </c>
      <c r="G10" s="46">
        <f t="shared" si="5"/>
        <v>0</v>
      </c>
      <c r="H10" s="198">
        <v>0.3</v>
      </c>
      <c r="I10" s="46">
        <f t="shared" si="6"/>
        <v>0</v>
      </c>
      <c r="J10" s="198"/>
      <c r="K10" s="46"/>
      <c r="L10" s="198"/>
      <c r="M10" s="46"/>
      <c r="N10" s="198">
        <v>0.2</v>
      </c>
      <c r="O10" s="46">
        <f t="shared" si="0"/>
        <v>0</v>
      </c>
      <c r="P10" s="198">
        <v>0.7</v>
      </c>
      <c r="Q10" s="46">
        <f t="shared" si="1"/>
        <v>0</v>
      </c>
      <c r="R10" s="198">
        <v>0.5</v>
      </c>
      <c r="S10" s="46">
        <f t="shared" si="2"/>
        <v>0</v>
      </c>
      <c r="T10" s="46">
        <f t="shared" si="3"/>
        <v>0</v>
      </c>
      <c r="U10" s="46">
        <f t="shared" si="7"/>
        <v>0</v>
      </c>
      <c r="V10" s="47">
        <f t="shared" si="8"/>
        <v>0</v>
      </c>
      <c r="W10" s="47">
        <f t="shared" si="4"/>
        <v>0</v>
      </c>
      <c r="X10" s="47">
        <f t="shared" si="9"/>
        <v>0</v>
      </c>
      <c r="Y10" s="46">
        <f t="shared" si="10"/>
        <v>0</v>
      </c>
      <c r="Z10" s="48">
        <f t="shared" si="11"/>
        <v>0</v>
      </c>
      <c r="AA10" s="47">
        <f t="shared" si="12"/>
        <v>0</v>
      </c>
      <c r="AB10" s="198" t="e">
        <f t="shared" si="13"/>
        <v>#DIV/0!</v>
      </c>
      <c r="AC10" s="46">
        <f t="shared" si="14"/>
        <v>0</v>
      </c>
      <c r="AD10" s="46" t="e">
        <f t="shared" si="15"/>
        <v>#DIV/0!</v>
      </c>
      <c r="AE10" s="47" t="e">
        <f t="shared" si="16"/>
        <v>#DIV/0!</v>
      </c>
    </row>
    <row r="11" spans="1:33" ht="32.25" customHeight="1" x14ac:dyDescent="0.2">
      <c r="A11" s="49"/>
      <c r="B11" s="46"/>
      <c r="C11" s="46"/>
      <c r="D11" s="46"/>
      <c r="E11" s="46"/>
      <c r="F11" s="198">
        <v>0.3</v>
      </c>
      <c r="G11" s="46">
        <f t="shared" si="5"/>
        <v>0</v>
      </c>
      <c r="H11" s="198">
        <v>0.3</v>
      </c>
      <c r="I11" s="46">
        <f t="shared" si="6"/>
        <v>0</v>
      </c>
      <c r="J11" s="198"/>
      <c r="K11" s="46"/>
      <c r="L11" s="198"/>
      <c r="M11" s="46"/>
      <c r="N11" s="198">
        <v>0.2</v>
      </c>
      <c r="O11" s="46">
        <f t="shared" si="0"/>
        <v>0</v>
      </c>
      <c r="P11" s="198">
        <v>0.7</v>
      </c>
      <c r="Q11" s="46">
        <f t="shared" si="1"/>
        <v>0</v>
      </c>
      <c r="R11" s="198">
        <v>0.5</v>
      </c>
      <c r="S11" s="46">
        <f t="shared" si="2"/>
        <v>0</v>
      </c>
      <c r="T11" s="46">
        <f t="shared" si="3"/>
        <v>0</v>
      </c>
      <c r="U11" s="46">
        <f t="shared" si="7"/>
        <v>0</v>
      </c>
      <c r="V11" s="47">
        <f t="shared" si="8"/>
        <v>0</v>
      </c>
      <c r="W11" s="47">
        <f t="shared" si="4"/>
        <v>0</v>
      </c>
      <c r="X11" s="47">
        <f t="shared" si="9"/>
        <v>0</v>
      </c>
      <c r="Y11" s="46">
        <f t="shared" si="10"/>
        <v>0</v>
      </c>
      <c r="Z11" s="48">
        <f t="shared" si="11"/>
        <v>0</v>
      </c>
      <c r="AA11" s="47">
        <f t="shared" si="12"/>
        <v>0</v>
      </c>
      <c r="AB11" s="198" t="e">
        <f>AC11/Z11</f>
        <v>#DIV/0!</v>
      </c>
      <c r="AC11" s="46">
        <f t="shared" si="14"/>
        <v>0</v>
      </c>
      <c r="AD11" s="46" t="e">
        <f t="shared" si="15"/>
        <v>#DIV/0!</v>
      </c>
      <c r="AE11" s="47" t="e">
        <f t="shared" si="16"/>
        <v>#DIV/0!</v>
      </c>
    </row>
    <row r="12" spans="1:33" ht="34.5" customHeight="1" x14ac:dyDescent="0.2">
      <c r="A12" s="49"/>
      <c r="B12" s="46"/>
      <c r="C12" s="46"/>
      <c r="D12" s="46"/>
      <c r="E12" s="46"/>
      <c r="F12" s="198">
        <v>0.3</v>
      </c>
      <c r="G12" s="46">
        <f t="shared" si="5"/>
        <v>0</v>
      </c>
      <c r="H12" s="198">
        <v>0.3</v>
      </c>
      <c r="I12" s="46">
        <f t="shared" si="6"/>
        <v>0</v>
      </c>
      <c r="J12" s="198"/>
      <c r="K12" s="46"/>
      <c r="L12" s="198"/>
      <c r="M12" s="56"/>
      <c r="N12" s="198">
        <v>0.2</v>
      </c>
      <c r="O12" s="46">
        <f t="shared" si="0"/>
        <v>0</v>
      </c>
      <c r="P12" s="198">
        <v>0.7</v>
      </c>
      <c r="Q12" s="46">
        <f t="shared" si="1"/>
        <v>0</v>
      </c>
      <c r="R12" s="198">
        <v>0.5</v>
      </c>
      <c r="S12" s="46">
        <f t="shared" si="2"/>
        <v>0</v>
      </c>
      <c r="T12" s="46">
        <f t="shared" si="3"/>
        <v>0</v>
      </c>
      <c r="U12" s="46">
        <f t="shared" si="7"/>
        <v>0</v>
      </c>
      <c r="V12" s="47">
        <f t="shared" si="8"/>
        <v>0</v>
      </c>
      <c r="W12" s="47">
        <f t="shared" si="4"/>
        <v>0</v>
      </c>
      <c r="X12" s="47">
        <f t="shared" si="9"/>
        <v>0</v>
      </c>
      <c r="Y12" s="46">
        <f t="shared" si="10"/>
        <v>0</v>
      </c>
      <c r="Z12" s="48">
        <f t="shared" si="11"/>
        <v>0</v>
      </c>
      <c r="AA12" s="47">
        <f t="shared" si="12"/>
        <v>0</v>
      </c>
      <c r="AB12" s="198" t="e">
        <f t="shared" si="13"/>
        <v>#DIV/0!</v>
      </c>
      <c r="AC12" s="46">
        <f t="shared" si="14"/>
        <v>0</v>
      </c>
      <c r="AD12" s="46" t="e">
        <f t="shared" si="15"/>
        <v>#DIV/0!</v>
      </c>
      <c r="AE12" s="47" t="e">
        <f t="shared" si="16"/>
        <v>#DIV/0!</v>
      </c>
    </row>
    <row r="13" spans="1:33" ht="47.25" customHeight="1" x14ac:dyDescent="0.2">
      <c r="A13" s="49"/>
      <c r="B13" s="46"/>
      <c r="C13" s="46"/>
      <c r="D13" s="46"/>
      <c r="E13" s="46"/>
      <c r="F13" s="198">
        <v>0.3</v>
      </c>
      <c r="G13" s="46">
        <f t="shared" si="5"/>
        <v>0</v>
      </c>
      <c r="H13" s="198">
        <v>0.3</v>
      </c>
      <c r="I13" s="46">
        <f t="shared" si="6"/>
        <v>0</v>
      </c>
      <c r="J13" s="198"/>
      <c r="K13" s="46"/>
      <c r="L13" s="198"/>
      <c r="M13" s="56"/>
      <c r="N13" s="198">
        <v>0.2</v>
      </c>
      <c r="O13" s="46">
        <f t="shared" si="0"/>
        <v>0</v>
      </c>
      <c r="P13" s="198">
        <v>0.7</v>
      </c>
      <c r="Q13" s="46">
        <f t="shared" si="1"/>
        <v>0</v>
      </c>
      <c r="R13" s="198">
        <v>0.5</v>
      </c>
      <c r="S13" s="46">
        <f t="shared" si="2"/>
        <v>0</v>
      </c>
      <c r="T13" s="46">
        <f t="shared" si="3"/>
        <v>0</v>
      </c>
      <c r="U13" s="46">
        <f t="shared" si="7"/>
        <v>0</v>
      </c>
      <c r="V13" s="47">
        <f t="shared" si="8"/>
        <v>0</v>
      </c>
      <c r="W13" s="47">
        <f t="shared" si="4"/>
        <v>0</v>
      </c>
      <c r="X13" s="47">
        <f t="shared" si="9"/>
        <v>0</v>
      </c>
      <c r="Y13" s="46">
        <f t="shared" si="10"/>
        <v>0</v>
      </c>
      <c r="Z13" s="48">
        <f t="shared" si="11"/>
        <v>0</v>
      </c>
      <c r="AA13" s="47">
        <f t="shared" si="12"/>
        <v>0</v>
      </c>
      <c r="AB13" s="198" t="e">
        <f t="shared" si="13"/>
        <v>#DIV/0!</v>
      </c>
      <c r="AC13" s="46">
        <f t="shared" si="14"/>
        <v>0</v>
      </c>
      <c r="AD13" s="46" t="e">
        <f t="shared" si="15"/>
        <v>#DIV/0!</v>
      </c>
      <c r="AE13" s="47" t="e">
        <f t="shared" si="16"/>
        <v>#DIV/0!</v>
      </c>
    </row>
    <row r="14" spans="1:33" ht="39" customHeight="1" x14ac:dyDescent="0.2">
      <c r="A14" s="51"/>
      <c r="B14" s="46"/>
      <c r="C14" s="46"/>
      <c r="D14" s="46"/>
      <c r="E14" s="46"/>
      <c r="F14" s="198">
        <v>0.3</v>
      </c>
      <c r="G14" s="46">
        <f t="shared" si="5"/>
        <v>0</v>
      </c>
      <c r="H14" s="198">
        <v>0.3</v>
      </c>
      <c r="I14" s="46">
        <f t="shared" si="6"/>
        <v>0</v>
      </c>
      <c r="J14" s="198"/>
      <c r="K14" s="46"/>
      <c r="L14" s="198"/>
      <c r="M14" s="46"/>
      <c r="N14" s="198">
        <v>0.2</v>
      </c>
      <c r="O14" s="46">
        <f t="shared" si="0"/>
        <v>0</v>
      </c>
      <c r="P14" s="198">
        <v>0.7</v>
      </c>
      <c r="Q14" s="46">
        <f t="shared" si="1"/>
        <v>0</v>
      </c>
      <c r="R14" s="198">
        <v>0.5</v>
      </c>
      <c r="S14" s="46">
        <f t="shared" si="2"/>
        <v>0</v>
      </c>
      <c r="T14" s="46">
        <f t="shared" si="3"/>
        <v>0</v>
      </c>
      <c r="U14" s="46">
        <f t="shared" si="7"/>
        <v>0</v>
      </c>
      <c r="V14" s="47">
        <f t="shared" si="8"/>
        <v>0</v>
      </c>
      <c r="W14" s="47">
        <f t="shared" si="4"/>
        <v>0</v>
      </c>
      <c r="X14" s="47">
        <f t="shared" si="9"/>
        <v>0</v>
      </c>
      <c r="Y14" s="46">
        <f t="shared" si="10"/>
        <v>0</v>
      </c>
      <c r="Z14" s="48">
        <f t="shared" si="11"/>
        <v>0</v>
      </c>
      <c r="AA14" s="47">
        <f t="shared" si="12"/>
        <v>0</v>
      </c>
      <c r="AB14" s="198" t="e">
        <f t="shared" si="13"/>
        <v>#DIV/0!</v>
      </c>
      <c r="AC14" s="46">
        <f t="shared" si="14"/>
        <v>0</v>
      </c>
      <c r="AD14" s="46" t="e">
        <f t="shared" si="15"/>
        <v>#DIV/0!</v>
      </c>
      <c r="AE14" s="47" t="e">
        <f t="shared" si="16"/>
        <v>#DIV/0!</v>
      </c>
    </row>
    <row r="15" spans="1:33" s="53" customFormat="1" ht="32.25" customHeight="1" x14ac:dyDescent="0.2">
      <c r="A15" s="52" t="s">
        <v>197</v>
      </c>
      <c r="B15" s="55">
        <f>SUM(B8:B14)</f>
        <v>0</v>
      </c>
      <c r="C15" s="55"/>
      <c r="D15" s="55"/>
      <c r="E15" s="55">
        <f>SUM(E8:E14)</f>
        <v>0</v>
      </c>
      <c r="F15" s="55" t="s">
        <v>256</v>
      </c>
      <c r="G15" s="55">
        <f>SUM(G8:G14)</f>
        <v>0</v>
      </c>
      <c r="H15" s="55" t="s">
        <v>256</v>
      </c>
      <c r="I15" s="55">
        <f>SUM(I8:I14)</f>
        <v>0</v>
      </c>
      <c r="J15" s="55" t="s">
        <v>256</v>
      </c>
      <c r="K15" s="55">
        <f>SUM(K8:K14)</f>
        <v>0</v>
      </c>
      <c r="L15" s="55" t="s">
        <v>256</v>
      </c>
      <c r="M15" s="55">
        <f>SUM(M8:M14)</f>
        <v>0</v>
      </c>
      <c r="N15" s="55" t="s">
        <v>256</v>
      </c>
      <c r="O15" s="55">
        <f>SUM(O8:O14)</f>
        <v>0</v>
      </c>
      <c r="P15" s="55" t="s">
        <v>256</v>
      </c>
      <c r="Q15" s="55">
        <f>SUM(Q8:Q14)</f>
        <v>0</v>
      </c>
      <c r="R15" s="55" t="s">
        <v>256</v>
      </c>
      <c r="S15" s="55">
        <f t="shared" ref="S15:AA15" si="17">SUM(S8:S14)</f>
        <v>0</v>
      </c>
      <c r="T15" s="55">
        <f t="shared" si="17"/>
        <v>0</v>
      </c>
      <c r="U15" s="55">
        <f t="shared" si="17"/>
        <v>0</v>
      </c>
      <c r="V15" s="55">
        <f t="shared" si="17"/>
        <v>0</v>
      </c>
      <c r="W15" s="55">
        <f t="shared" si="17"/>
        <v>0</v>
      </c>
      <c r="X15" s="55">
        <f t="shared" si="17"/>
        <v>0</v>
      </c>
      <c r="Y15" s="55">
        <f>SUM(Y8:Y14)</f>
        <v>0</v>
      </c>
      <c r="Z15" s="55">
        <f t="shared" si="17"/>
        <v>0</v>
      </c>
      <c r="AA15" s="55">
        <f t="shared" si="17"/>
        <v>0</v>
      </c>
      <c r="AB15" s="55" t="s">
        <v>256</v>
      </c>
      <c r="AC15" s="55">
        <f>SUM(AC8:AC14)</f>
        <v>0</v>
      </c>
      <c r="AD15" s="55" t="e">
        <f>SUM(AD8:AD14)</f>
        <v>#DIV/0!</v>
      </c>
      <c r="AE15" s="55" t="e">
        <f>SUM(AE8:AE14)</f>
        <v>#DIV/0!</v>
      </c>
    </row>
    <row r="16" spans="1:33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54"/>
      <c r="Z16" s="54"/>
      <c r="AA16" s="43"/>
      <c r="AB16" s="43"/>
      <c r="AC16" s="43"/>
      <c r="AD16" s="43"/>
    </row>
    <row r="17" spans="1:31" x14ac:dyDescent="0.2">
      <c r="A17" s="41" t="s">
        <v>199</v>
      </c>
      <c r="AE17" s="53"/>
    </row>
  </sheetData>
  <mergeCells count="26">
    <mergeCell ref="AA6:AA7"/>
    <mergeCell ref="AB6:AC6"/>
    <mergeCell ref="AD6:AD7"/>
    <mergeCell ref="AE6:AE7"/>
    <mergeCell ref="T6:T7"/>
    <mergeCell ref="V6:V7"/>
    <mergeCell ref="W6:W7"/>
    <mergeCell ref="X6:X7"/>
    <mergeCell ref="Y6:Y7"/>
    <mergeCell ref="Z6:Z7"/>
    <mergeCell ref="R6:S6"/>
    <mergeCell ref="Z1:AE1"/>
    <mergeCell ref="A3:AG3"/>
    <mergeCell ref="A4:AE4"/>
    <mergeCell ref="AB5:AE5"/>
    <mergeCell ref="A6:A7"/>
    <mergeCell ref="B6:B7"/>
    <mergeCell ref="C6:C7"/>
    <mergeCell ref="D6:D7"/>
    <mergeCell ref="E6:E7"/>
    <mergeCell ref="F6:G6"/>
    <mergeCell ref="H6:I6"/>
    <mergeCell ref="J6:K6"/>
    <mergeCell ref="L6:M6"/>
    <mergeCell ref="N6:O6"/>
    <mergeCell ref="P6:Q6"/>
  </mergeCells>
  <pageMargins left="0.70866141732283472" right="0.31496062992125984" top="0.35433070866141736" bottom="0.35433070866141736" header="0.31496062992125984" footer="0"/>
  <pageSetup paperSize="9" scale="35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4"/>
  <sheetViews>
    <sheetView view="pageBreakPreview" zoomScaleNormal="80" zoomScaleSheetLayoutView="100" workbookViewId="0">
      <selection activeCell="U2" sqref="U2"/>
    </sheetView>
  </sheetViews>
  <sheetFormatPr defaultRowHeight="12.75" x14ac:dyDescent="0.2"/>
  <cols>
    <col min="1" max="1" width="4.85546875" style="58" customWidth="1"/>
    <col min="2" max="2" width="14.85546875" style="58" customWidth="1"/>
    <col min="3" max="3" width="14.140625" style="58" customWidth="1"/>
    <col min="4" max="4" width="12.42578125" style="58" customWidth="1"/>
    <col min="5" max="5" width="15.5703125" style="58" customWidth="1"/>
    <col min="6" max="6" width="12.5703125" style="58" customWidth="1"/>
    <col min="7" max="7" width="6.42578125" style="58" customWidth="1"/>
    <col min="8" max="8" width="11.42578125" style="58" customWidth="1"/>
    <col min="9" max="9" width="7.42578125" style="58" customWidth="1"/>
    <col min="10" max="10" width="11.28515625" style="58" customWidth="1"/>
    <col min="11" max="11" width="6.85546875" style="58" customWidth="1"/>
    <col min="12" max="12" width="15.7109375" style="58" customWidth="1"/>
    <col min="13" max="13" width="7.5703125" style="58" customWidth="1"/>
    <col min="14" max="14" width="13" style="58" customWidth="1"/>
    <col min="15" max="15" width="6.5703125" style="58" customWidth="1"/>
    <col min="16" max="16" width="15.5703125" style="58" customWidth="1"/>
    <col min="17" max="17" width="17" style="58" customWidth="1"/>
    <col min="18" max="20" width="12.140625" style="58" customWidth="1"/>
    <col min="21" max="21" width="14.28515625" style="58" customWidth="1"/>
    <col min="22" max="22" width="21.85546875" style="58" customWidth="1"/>
    <col min="23" max="23" width="14.140625" style="58" customWidth="1"/>
    <col min="24" max="24" width="8.140625" style="58" customWidth="1"/>
    <col min="25" max="25" width="14.5703125" style="58" customWidth="1"/>
    <col min="26" max="26" width="15.140625" style="58" customWidth="1"/>
    <col min="27" max="27" width="9.140625" style="58"/>
    <col min="28" max="28" width="20" style="58" customWidth="1"/>
    <col min="29" max="16384" width="9.140625" style="57"/>
  </cols>
  <sheetData>
    <row r="1" spans="1:28" ht="104.25" customHeight="1" x14ac:dyDescent="0.2">
      <c r="U1" s="277" t="s">
        <v>424</v>
      </c>
      <c r="V1" s="277"/>
      <c r="W1" s="277"/>
      <c r="X1" s="277"/>
      <c r="Y1" s="277"/>
      <c r="Z1" s="277"/>
    </row>
    <row r="3" spans="1:28" ht="15.75" x14ac:dyDescent="0.2">
      <c r="A3" s="308" t="s">
        <v>205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</row>
    <row r="4" spans="1:28" ht="27" customHeight="1" x14ac:dyDescent="0.25">
      <c r="X4" s="309" t="s">
        <v>265</v>
      </c>
      <c r="Y4" s="309"/>
      <c r="Z4" s="309"/>
    </row>
    <row r="5" spans="1:28" ht="90.75" customHeight="1" x14ac:dyDescent="0.2">
      <c r="A5" s="310" t="s">
        <v>158</v>
      </c>
      <c r="B5" s="310" t="s">
        <v>164</v>
      </c>
      <c r="C5" s="304" t="s">
        <v>323</v>
      </c>
      <c r="D5" s="305" t="s">
        <v>324</v>
      </c>
      <c r="E5" s="305" t="s">
        <v>325</v>
      </c>
      <c r="F5" s="311" t="s">
        <v>204</v>
      </c>
      <c r="G5" s="311" t="s">
        <v>203</v>
      </c>
      <c r="H5" s="311"/>
      <c r="I5" s="311" t="s">
        <v>202</v>
      </c>
      <c r="J5" s="311"/>
      <c r="K5" s="312" t="s">
        <v>201</v>
      </c>
      <c r="L5" s="313"/>
      <c r="M5" s="311" t="s">
        <v>171</v>
      </c>
      <c r="N5" s="311"/>
      <c r="O5" s="311" t="s">
        <v>172</v>
      </c>
      <c r="P5" s="311"/>
      <c r="Q5" s="311" t="s">
        <v>333</v>
      </c>
      <c r="R5" s="155" t="s">
        <v>334</v>
      </c>
      <c r="S5" s="311" t="s">
        <v>335</v>
      </c>
      <c r="T5" s="311" t="s">
        <v>336</v>
      </c>
      <c r="U5" s="314" t="s">
        <v>337</v>
      </c>
      <c r="V5" s="314" t="s">
        <v>352</v>
      </c>
      <c r="W5" s="311" t="s">
        <v>353</v>
      </c>
      <c r="X5" s="311" t="s">
        <v>354</v>
      </c>
      <c r="Y5" s="311"/>
      <c r="Z5" s="311" t="s">
        <v>355</v>
      </c>
      <c r="AA5" s="67"/>
    </row>
    <row r="6" spans="1:28" ht="20.25" customHeight="1" x14ac:dyDescent="0.2">
      <c r="A6" s="310"/>
      <c r="B6" s="310"/>
      <c r="C6" s="304"/>
      <c r="D6" s="305"/>
      <c r="E6" s="305"/>
      <c r="F6" s="311"/>
      <c r="G6" s="68" t="s">
        <v>200</v>
      </c>
      <c r="H6" s="155" t="s">
        <v>184</v>
      </c>
      <c r="I6" s="68" t="s">
        <v>200</v>
      </c>
      <c r="J6" s="155" t="s">
        <v>184</v>
      </c>
      <c r="K6" s="68" t="s">
        <v>200</v>
      </c>
      <c r="L6" s="155" t="s">
        <v>184</v>
      </c>
      <c r="M6" s="68" t="s">
        <v>200</v>
      </c>
      <c r="N6" s="155" t="s">
        <v>184</v>
      </c>
      <c r="O6" s="68" t="s">
        <v>200</v>
      </c>
      <c r="P6" s="155" t="s">
        <v>184</v>
      </c>
      <c r="Q6" s="311"/>
      <c r="R6" s="201"/>
      <c r="S6" s="311"/>
      <c r="T6" s="311"/>
      <c r="U6" s="315"/>
      <c r="V6" s="315"/>
      <c r="W6" s="311"/>
      <c r="X6" s="155" t="s">
        <v>180</v>
      </c>
      <c r="Y6" s="155" t="s">
        <v>181</v>
      </c>
      <c r="Z6" s="311"/>
      <c r="AA6" s="67"/>
    </row>
    <row r="7" spans="1:28" x14ac:dyDescent="0.2">
      <c r="A7" s="66"/>
      <c r="B7" s="66"/>
      <c r="C7" s="65"/>
      <c r="D7" s="65"/>
      <c r="E7" s="65"/>
      <c r="F7" s="63"/>
      <c r="G7" s="202">
        <v>0.3</v>
      </c>
      <c r="H7" s="64">
        <f>F7*G7</f>
        <v>0</v>
      </c>
      <c r="I7" s="202">
        <v>0.5</v>
      </c>
      <c r="J7" s="63">
        <f>(F7+H7)*I7</f>
        <v>0</v>
      </c>
      <c r="K7" s="202"/>
      <c r="L7" s="63">
        <f>F7*K7</f>
        <v>0</v>
      </c>
      <c r="M7" s="202">
        <v>0.7</v>
      </c>
      <c r="N7" s="63">
        <f>(F7+H7+J7+L7)*M7</f>
        <v>0</v>
      </c>
      <c r="O7" s="202">
        <v>0.5</v>
      </c>
      <c r="P7" s="63">
        <f>(F7+H7+J7+L7)*O7</f>
        <v>0</v>
      </c>
      <c r="Q7" s="63">
        <f>F7+H7+J7+L7+N7+P7</f>
        <v>0</v>
      </c>
      <c r="R7" s="63">
        <f>IF(($R$6-Q7)&lt;0,0,$R$6-Q7)</f>
        <v>0</v>
      </c>
      <c r="S7" s="63">
        <f>Q7+R7</f>
        <v>0</v>
      </c>
      <c r="T7" s="63">
        <f>S7*D7</f>
        <v>0</v>
      </c>
      <c r="U7" s="63">
        <f>T7*12</f>
        <v>0</v>
      </c>
      <c r="V7" s="63">
        <f>F7*E7*2</f>
        <v>0</v>
      </c>
      <c r="W7" s="63">
        <f>Q7*12+V7</f>
        <v>0</v>
      </c>
      <c r="X7" s="227" t="e">
        <f>Y7/W7</f>
        <v>#DIV/0!</v>
      </c>
      <c r="Y7" s="63">
        <f>ROUND((IF(W7&lt;=2225000,W7*2.9%,2225000*2.9%)+IF(W7&lt;=2225000,W7*22%,2225000*22%+(W7-2225000)*10%)+W7*(5.1%+0.2%)),2)</f>
        <v>0</v>
      </c>
      <c r="Z7" s="63">
        <f>W7+Y7</f>
        <v>0</v>
      </c>
      <c r="AB7" s="59"/>
    </row>
    <row r="8" spans="1:28" x14ac:dyDescent="0.2">
      <c r="A8" s="66"/>
      <c r="B8" s="66"/>
      <c r="C8" s="65"/>
      <c r="D8" s="65"/>
      <c r="E8" s="65"/>
      <c r="F8" s="63"/>
      <c r="G8" s="202">
        <v>0.3</v>
      </c>
      <c r="H8" s="64">
        <f t="shared" ref="H8:H19" si="0">F8*G8</f>
        <v>0</v>
      </c>
      <c r="I8" s="202">
        <v>0.5</v>
      </c>
      <c r="J8" s="63">
        <f t="shared" ref="J8:J19" si="1">(F8+H8)*I8</f>
        <v>0</v>
      </c>
      <c r="K8" s="202"/>
      <c r="L8" s="63">
        <f t="shared" ref="L8:L19" si="2">F8*K8</f>
        <v>0</v>
      </c>
      <c r="M8" s="202">
        <v>0.7</v>
      </c>
      <c r="N8" s="63">
        <f t="shared" ref="N8:N19" si="3">(F8+H8+J8+L8)*M8</f>
        <v>0</v>
      </c>
      <c r="O8" s="202">
        <v>0.5</v>
      </c>
      <c r="P8" s="63">
        <f t="shared" ref="P8:P19" si="4">(F8+H8+J8+L8)*O8</f>
        <v>0</v>
      </c>
      <c r="Q8" s="63">
        <f t="shared" ref="Q8:Q19" si="5">F8+H8+J8+L8+N8+P8</f>
        <v>0</v>
      </c>
      <c r="R8" s="63">
        <f t="shared" ref="R8:R19" si="6">IF(($R$6-Q8)&lt;0,0,$R$6-Q8)</f>
        <v>0</v>
      </c>
      <c r="S8" s="63">
        <f t="shared" ref="S8:S19" si="7">Q8+R8</f>
        <v>0</v>
      </c>
      <c r="T8" s="63">
        <f t="shared" ref="T8:T19" si="8">S8*D8</f>
        <v>0</v>
      </c>
      <c r="U8" s="63">
        <f t="shared" ref="U8:U19" si="9">T8*12</f>
        <v>0</v>
      </c>
      <c r="V8" s="63">
        <f t="shared" ref="V8:V19" si="10">F8*E8*2</f>
        <v>0</v>
      </c>
      <c r="W8" s="63">
        <f t="shared" ref="W8:W19" si="11">Q8*12+V8</f>
        <v>0</v>
      </c>
      <c r="X8" s="227" t="e">
        <f t="shared" ref="X8:X19" si="12">Y8/W8</f>
        <v>#DIV/0!</v>
      </c>
      <c r="Y8" s="63">
        <f t="shared" ref="Y8:Y19" si="13">ROUND((IF(W8&lt;=2225000,W8*2.9%,2225000*2.9%)+IF(W8&lt;=2225000,W8*22%,2225000*22%+(W8-2225000)*10%)+W8*(5.1%+0.2%)),2)</f>
        <v>0</v>
      </c>
      <c r="Z8" s="63">
        <f t="shared" ref="Z8:Z19" si="14">W8+Y8</f>
        <v>0</v>
      </c>
      <c r="AB8" s="59"/>
    </row>
    <row r="9" spans="1:28" x14ac:dyDescent="0.2">
      <c r="A9" s="66"/>
      <c r="B9" s="66"/>
      <c r="C9" s="65"/>
      <c r="D9" s="65"/>
      <c r="E9" s="65"/>
      <c r="F9" s="63"/>
      <c r="G9" s="202">
        <v>0.3</v>
      </c>
      <c r="H9" s="64">
        <f t="shared" si="0"/>
        <v>0</v>
      </c>
      <c r="I9" s="202">
        <v>0.5</v>
      </c>
      <c r="J9" s="63">
        <f t="shared" si="1"/>
        <v>0</v>
      </c>
      <c r="K9" s="202"/>
      <c r="L9" s="63">
        <f t="shared" si="2"/>
        <v>0</v>
      </c>
      <c r="M9" s="202">
        <v>0.7</v>
      </c>
      <c r="N9" s="63">
        <f t="shared" si="3"/>
        <v>0</v>
      </c>
      <c r="O9" s="202">
        <v>0.5</v>
      </c>
      <c r="P9" s="63">
        <f t="shared" si="4"/>
        <v>0</v>
      </c>
      <c r="Q9" s="63">
        <f t="shared" si="5"/>
        <v>0</v>
      </c>
      <c r="R9" s="63">
        <f t="shared" si="6"/>
        <v>0</v>
      </c>
      <c r="S9" s="63">
        <f t="shared" si="7"/>
        <v>0</v>
      </c>
      <c r="T9" s="63">
        <f t="shared" si="8"/>
        <v>0</v>
      </c>
      <c r="U9" s="63">
        <f t="shared" si="9"/>
        <v>0</v>
      </c>
      <c r="V9" s="63">
        <f t="shared" si="10"/>
        <v>0</v>
      </c>
      <c r="W9" s="63">
        <f>Q9*12+V9</f>
        <v>0</v>
      </c>
      <c r="X9" s="227" t="e">
        <f t="shared" si="12"/>
        <v>#DIV/0!</v>
      </c>
      <c r="Y9" s="63">
        <f t="shared" si="13"/>
        <v>0</v>
      </c>
      <c r="Z9" s="63">
        <f t="shared" si="14"/>
        <v>0</v>
      </c>
      <c r="AB9" s="59"/>
    </row>
    <row r="10" spans="1:28" x14ac:dyDescent="0.2">
      <c r="A10" s="66"/>
      <c r="B10" s="66"/>
      <c r="C10" s="65"/>
      <c r="D10" s="65"/>
      <c r="E10" s="65"/>
      <c r="F10" s="63"/>
      <c r="G10" s="202">
        <v>0.3</v>
      </c>
      <c r="H10" s="64">
        <f t="shared" si="0"/>
        <v>0</v>
      </c>
      <c r="I10" s="202">
        <v>0.5</v>
      </c>
      <c r="J10" s="63">
        <f>(F10+H10)*I10</f>
        <v>0</v>
      </c>
      <c r="K10" s="202"/>
      <c r="L10" s="63">
        <f>F10*K10</f>
        <v>0</v>
      </c>
      <c r="M10" s="202">
        <v>0.7</v>
      </c>
      <c r="N10" s="63">
        <f t="shared" si="3"/>
        <v>0</v>
      </c>
      <c r="O10" s="202">
        <v>0.5</v>
      </c>
      <c r="P10" s="63">
        <f t="shared" si="4"/>
        <v>0</v>
      </c>
      <c r="Q10" s="63">
        <f t="shared" si="5"/>
        <v>0</v>
      </c>
      <c r="R10" s="63">
        <f t="shared" si="6"/>
        <v>0</v>
      </c>
      <c r="S10" s="63">
        <f t="shared" si="7"/>
        <v>0</v>
      </c>
      <c r="T10" s="63">
        <f t="shared" si="8"/>
        <v>0</v>
      </c>
      <c r="U10" s="63">
        <f t="shared" si="9"/>
        <v>0</v>
      </c>
      <c r="V10" s="63">
        <f t="shared" si="10"/>
        <v>0</v>
      </c>
      <c r="W10" s="63">
        <f t="shared" si="11"/>
        <v>0</v>
      </c>
      <c r="X10" s="227" t="e">
        <f t="shared" si="12"/>
        <v>#DIV/0!</v>
      </c>
      <c r="Y10" s="63">
        <f t="shared" si="13"/>
        <v>0</v>
      </c>
      <c r="Z10" s="63">
        <f t="shared" si="14"/>
        <v>0</v>
      </c>
      <c r="AB10" s="59"/>
    </row>
    <row r="11" spans="1:28" x14ac:dyDescent="0.2">
      <c r="A11" s="66"/>
      <c r="B11" s="66"/>
      <c r="C11" s="65"/>
      <c r="D11" s="65"/>
      <c r="E11" s="65"/>
      <c r="F11" s="63"/>
      <c r="G11" s="202">
        <v>0.3</v>
      </c>
      <c r="H11" s="64">
        <f t="shared" si="0"/>
        <v>0</v>
      </c>
      <c r="I11" s="202">
        <v>0.5</v>
      </c>
      <c r="J11" s="63">
        <f t="shared" si="1"/>
        <v>0</v>
      </c>
      <c r="K11" s="202"/>
      <c r="L11" s="63">
        <f t="shared" si="2"/>
        <v>0</v>
      </c>
      <c r="M11" s="202">
        <v>0.7</v>
      </c>
      <c r="N11" s="63">
        <f t="shared" si="3"/>
        <v>0</v>
      </c>
      <c r="O11" s="202">
        <v>0.5</v>
      </c>
      <c r="P11" s="63">
        <f t="shared" si="4"/>
        <v>0</v>
      </c>
      <c r="Q11" s="63">
        <f t="shared" si="5"/>
        <v>0</v>
      </c>
      <c r="R11" s="63">
        <f t="shared" si="6"/>
        <v>0</v>
      </c>
      <c r="S11" s="63">
        <f t="shared" si="7"/>
        <v>0</v>
      </c>
      <c r="T11" s="63">
        <f t="shared" si="8"/>
        <v>0</v>
      </c>
      <c r="U11" s="63">
        <f t="shared" si="9"/>
        <v>0</v>
      </c>
      <c r="V11" s="63">
        <f t="shared" si="10"/>
        <v>0</v>
      </c>
      <c r="W11" s="63">
        <f t="shared" si="11"/>
        <v>0</v>
      </c>
      <c r="X11" s="227" t="e">
        <f t="shared" si="12"/>
        <v>#DIV/0!</v>
      </c>
      <c r="Y11" s="63">
        <f t="shared" si="13"/>
        <v>0</v>
      </c>
      <c r="Z11" s="63">
        <f t="shared" si="14"/>
        <v>0</v>
      </c>
      <c r="AB11" s="59"/>
    </row>
    <row r="12" spans="1:28" ht="12.75" customHeight="1" x14ac:dyDescent="0.2">
      <c r="A12" s="66"/>
      <c r="B12" s="66"/>
      <c r="C12" s="65"/>
      <c r="D12" s="65"/>
      <c r="E12" s="65"/>
      <c r="F12" s="63"/>
      <c r="G12" s="202">
        <v>0.3</v>
      </c>
      <c r="H12" s="64">
        <f t="shared" si="0"/>
        <v>0</v>
      </c>
      <c r="I12" s="202">
        <v>0.5</v>
      </c>
      <c r="J12" s="63">
        <f>(F12+H12)*I12</f>
        <v>0</v>
      </c>
      <c r="K12" s="202"/>
      <c r="L12" s="63">
        <f t="shared" si="2"/>
        <v>0</v>
      </c>
      <c r="M12" s="202">
        <v>0.7</v>
      </c>
      <c r="N12" s="63">
        <f t="shared" si="3"/>
        <v>0</v>
      </c>
      <c r="O12" s="202">
        <v>0.5</v>
      </c>
      <c r="P12" s="63">
        <f t="shared" si="4"/>
        <v>0</v>
      </c>
      <c r="Q12" s="63">
        <f t="shared" si="5"/>
        <v>0</v>
      </c>
      <c r="R12" s="63">
        <f t="shared" si="6"/>
        <v>0</v>
      </c>
      <c r="S12" s="63">
        <f t="shared" si="7"/>
        <v>0</v>
      </c>
      <c r="T12" s="63">
        <f t="shared" si="8"/>
        <v>0</v>
      </c>
      <c r="U12" s="63">
        <f t="shared" si="9"/>
        <v>0</v>
      </c>
      <c r="V12" s="63">
        <f t="shared" si="10"/>
        <v>0</v>
      </c>
      <c r="W12" s="63">
        <f t="shared" si="11"/>
        <v>0</v>
      </c>
      <c r="X12" s="227" t="e">
        <f t="shared" si="12"/>
        <v>#DIV/0!</v>
      </c>
      <c r="Y12" s="63">
        <f t="shared" si="13"/>
        <v>0</v>
      </c>
      <c r="Z12" s="63">
        <f t="shared" si="14"/>
        <v>0</v>
      </c>
      <c r="AB12" s="59"/>
    </row>
    <row r="13" spans="1:28" x14ac:dyDescent="0.2">
      <c r="A13" s="66"/>
      <c r="B13" s="66"/>
      <c r="C13" s="65"/>
      <c r="D13" s="65"/>
      <c r="E13" s="65"/>
      <c r="F13" s="63"/>
      <c r="G13" s="202">
        <v>0.3</v>
      </c>
      <c r="H13" s="64">
        <f t="shared" si="0"/>
        <v>0</v>
      </c>
      <c r="I13" s="202">
        <v>0.5</v>
      </c>
      <c r="J13" s="63">
        <f t="shared" si="1"/>
        <v>0</v>
      </c>
      <c r="K13" s="202"/>
      <c r="L13" s="63">
        <f t="shared" si="2"/>
        <v>0</v>
      </c>
      <c r="M13" s="202">
        <v>0.7</v>
      </c>
      <c r="N13" s="63">
        <f t="shared" si="3"/>
        <v>0</v>
      </c>
      <c r="O13" s="202">
        <v>0.5</v>
      </c>
      <c r="P13" s="63">
        <f t="shared" si="4"/>
        <v>0</v>
      </c>
      <c r="Q13" s="63">
        <f t="shared" si="5"/>
        <v>0</v>
      </c>
      <c r="R13" s="63">
        <f t="shared" si="6"/>
        <v>0</v>
      </c>
      <c r="S13" s="63">
        <f t="shared" si="7"/>
        <v>0</v>
      </c>
      <c r="T13" s="63">
        <f t="shared" si="8"/>
        <v>0</v>
      </c>
      <c r="U13" s="63">
        <f t="shared" si="9"/>
        <v>0</v>
      </c>
      <c r="V13" s="63">
        <f t="shared" si="10"/>
        <v>0</v>
      </c>
      <c r="W13" s="63">
        <f t="shared" si="11"/>
        <v>0</v>
      </c>
      <c r="X13" s="227" t="e">
        <f t="shared" si="12"/>
        <v>#DIV/0!</v>
      </c>
      <c r="Y13" s="63">
        <f t="shared" si="13"/>
        <v>0</v>
      </c>
      <c r="Z13" s="63">
        <f t="shared" si="14"/>
        <v>0</v>
      </c>
      <c r="AB13" s="59"/>
    </row>
    <row r="14" spans="1:28" x14ac:dyDescent="0.2">
      <c r="A14" s="66"/>
      <c r="B14" s="66"/>
      <c r="C14" s="65"/>
      <c r="D14" s="65"/>
      <c r="E14" s="65"/>
      <c r="F14" s="63"/>
      <c r="G14" s="202">
        <v>0.3</v>
      </c>
      <c r="H14" s="64">
        <f t="shared" si="0"/>
        <v>0</v>
      </c>
      <c r="I14" s="202">
        <v>0.5</v>
      </c>
      <c r="J14" s="63">
        <f t="shared" si="1"/>
        <v>0</v>
      </c>
      <c r="K14" s="202"/>
      <c r="L14" s="63">
        <f t="shared" si="2"/>
        <v>0</v>
      </c>
      <c r="M14" s="202">
        <v>0.7</v>
      </c>
      <c r="N14" s="63">
        <f t="shared" si="3"/>
        <v>0</v>
      </c>
      <c r="O14" s="202">
        <v>0.5</v>
      </c>
      <c r="P14" s="63">
        <f t="shared" si="4"/>
        <v>0</v>
      </c>
      <c r="Q14" s="63">
        <f t="shared" si="5"/>
        <v>0</v>
      </c>
      <c r="R14" s="63">
        <f t="shared" si="6"/>
        <v>0</v>
      </c>
      <c r="S14" s="63">
        <f t="shared" si="7"/>
        <v>0</v>
      </c>
      <c r="T14" s="63">
        <f t="shared" si="8"/>
        <v>0</v>
      </c>
      <c r="U14" s="63">
        <f t="shared" si="9"/>
        <v>0</v>
      </c>
      <c r="V14" s="63">
        <f t="shared" si="10"/>
        <v>0</v>
      </c>
      <c r="W14" s="63">
        <f t="shared" si="11"/>
        <v>0</v>
      </c>
      <c r="X14" s="227" t="e">
        <f t="shared" si="12"/>
        <v>#DIV/0!</v>
      </c>
      <c r="Y14" s="63">
        <f t="shared" si="13"/>
        <v>0</v>
      </c>
      <c r="Z14" s="63">
        <f t="shared" si="14"/>
        <v>0</v>
      </c>
      <c r="AB14" s="59"/>
    </row>
    <row r="15" spans="1:28" x14ac:dyDescent="0.2">
      <c r="A15" s="66"/>
      <c r="B15" s="66"/>
      <c r="C15" s="65"/>
      <c r="D15" s="65"/>
      <c r="E15" s="65"/>
      <c r="F15" s="63"/>
      <c r="G15" s="202">
        <v>0.3</v>
      </c>
      <c r="H15" s="64">
        <f t="shared" si="0"/>
        <v>0</v>
      </c>
      <c r="I15" s="202">
        <v>0.5</v>
      </c>
      <c r="J15" s="63">
        <f t="shared" si="1"/>
        <v>0</v>
      </c>
      <c r="K15" s="202"/>
      <c r="L15" s="63">
        <f t="shared" si="2"/>
        <v>0</v>
      </c>
      <c r="M15" s="202">
        <v>0.7</v>
      </c>
      <c r="N15" s="63">
        <f t="shared" si="3"/>
        <v>0</v>
      </c>
      <c r="O15" s="202">
        <v>0.5</v>
      </c>
      <c r="P15" s="63">
        <f t="shared" si="4"/>
        <v>0</v>
      </c>
      <c r="Q15" s="63">
        <f t="shared" si="5"/>
        <v>0</v>
      </c>
      <c r="R15" s="63">
        <f t="shared" si="6"/>
        <v>0</v>
      </c>
      <c r="S15" s="63">
        <f t="shared" si="7"/>
        <v>0</v>
      </c>
      <c r="T15" s="63">
        <f t="shared" si="8"/>
        <v>0</v>
      </c>
      <c r="U15" s="63">
        <f t="shared" si="9"/>
        <v>0</v>
      </c>
      <c r="V15" s="63">
        <f t="shared" si="10"/>
        <v>0</v>
      </c>
      <c r="W15" s="63">
        <f t="shared" si="11"/>
        <v>0</v>
      </c>
      <c r="X15" s="227" t="e">
        <f t="shared" si="12"/>
        <v>#DIV/0!</v>
      </c>
      <c r="Y15" s="63">
        <f t="shared" si="13"/>
        <v>0</v>
      </c>
      <c r="Z15" s="63">
        <f t="shared" si="14"/>
        <v>0</v>
      </c>
      <c r="AB15" s="59"/>
    </row>
    <row r="16" spans="1:28" x14ac:dyDescent="0.2">
      <c r="A16" s="66"/>
      <c r="B16" s="66"/>
      <c r="C16" s="65"/>
      <c r="D16" s="65"/>
      <c r="E16" s="65"/>
      <c r="F16" s="63"/>
      <c r="G16" s="202">
        <v>0.3</v>
      </c>
      <c r="H16" s="64">
        <f t="shared" si="0"/>
        <v>0</v>
      </c>
      <c r="I16" s="202">
        <v>0.5</v>
      </c>
      <c r="J16" s="63">
        <f t="shared" si="1"/>
        <v>0</v>
      </c>
      <c r="K16" s="202"/>
      <c r="L16" s="63">
        <f t="shared" si="2"/>
        <v>0</v>
      </c>
      <c r="M16" s="202">
        <v>0.7</v>
      </c>
      <c r="N16" s="63">
        <f t="shared" si="3"/>
        <v>0</v>
      </c>
      <c r="O16" s="202">
        <v>0.5</v>
      </c>
      <c r="P16" s="63">
        <f t="shared" si="4"/>
        <v>0</v>
      </c>
      <c r="Q16" s="63">
        <f t="shared" si="5"/>
        <v>0</v>
      </c>
      <c r="R16" s="63">
        <f t="shared" si="6"/>
        <v>0</v>
      </c>
      <c r="S16" s="63">
        <f t="shared" si="7"/>
        <v>0</v>
      </c>
      <c r="T16" s="63">
        <f t="shared" si="8"/>
        <v>0</v>
      </c>
      <c r="U16" s="63">
        <f t="shared" si="9"/>
        <v>0</v>
      </c>
      <c r="V16" s="63">
        <f t="shared" si="10"/>
        <v>0</v>
      </c>
      <c r="W16" s="63">
        <f t="shared" si="11"/>
        <v>0</v>
      </c>
      <c r="X16" s="227" t="e">
        <f t="shared" si="12"/>
        <v>#DIV/0!</v>
      </c>
      <c r="Y16" s="63">
        <f t="shared" si="13"/>
        <v>0</v>
      </c>
      <c r="Z16" s="63">
        <f t="shared" si="14"/>
        <v>0</v>
      </c>
      <c r="AB16" s="59"/>
    </row>
    <row r="17" spans="1:28" x14ac:dyDescent="0.2">
      <c r="A17" s="66"/>
      <c r="B17" s="66"/>
      <c r="C17" s="65"/>
      <c r="D17" s="65"/>
      <c r="E17" s="65"/>
      <c r="F17" s="63"/>
      <c r="G17" s="202">
        <v>0.3</v>
      </c>
      <c r="H17" s="64">
        <f t="shared" si="0"/>
        <v>0</v>
      </c>
      <c r="I17" s="202">
        <v>0.5</v>
      </c>
      <c r="J17" s="63">
        <f t="shared" si="1"/>
        <v>0</v>
      </c>
      <c r="K17" s="202"/>
      <c r="L17" s="63">
        <f t="shared" si="2"/>
        <v>0</v>
      </c>
      <c r="M17" s="202">
        <v>0.7</v>
      </c>
      <c r="N17" s="63">
        <f t="shared" si="3"/>
        <v>0</v>
      </c>
      <c r="O17" s="202">
        <v>0.5</v>
      </c>
      <c r="P17" s="63">
        <f t="shared" si="4"/>
        <v>0</v>
      </c>
      <c r="Q17" s="63">
        <f t="shared" si="5"/>
        <v>0</v>
      </c>
      <c r="R17" s="63">
        <f t="shared" si="6"/>
        <v>0</v>
      </c>
      <c r="S17" s="63">
        <f t="shared" si="7"/>
        <v>0</v>
      </c>
      <c r="T17" s="63">
        <f t="shared" si="8"/>
        <v>0</v>
      </c>
      <c r="U17" s="63">
        <f t="shared" si="9"/>
        <v>0</v>
      </c>
      <c r="V17" s="63">
        <f t="shared" si="10"/>
        <v>0</v>
      </c>
      <c r="W17" s="63">
        <f t="shared" si="11"/>
        <v>0</v>
      </c>
      <c r="X17" s="227" t="e">
        <f t="shared" si="12"/>
        <v>#DIV/0!</v>
      </c>
      <c r="Y17" s="63">
        <f t="shared" si="13"/>
        <v>0</v>
      </c>
      <c r="Z17" s="63">
        <f t="shared" si="14"/>
        <v>0</v>
      </c>
      <c r="AB17" s="59"/>
    </row>
    <row r="18" spans="1:28" x14ac:dyDescent="0.2">
      <c r="A18" s="66"/>
      <c r="B18" s="66"/>
      <c r="C18" s="65"/>
      <c r="D18" s="65"/>
      <c r="E18" s="65"/>
      <c r="F18" s="63"/>
      <c r="G18" s="202">
        <v>0.3</v>
      </c>
      <c r="H18" s="64">
        <f t="shared" si="0"/>
        <v>0</v>
      </c>
      <c r="I18" s="202">
        <v>0.5</v>
      </c>
      <c r="J18" s="63">
        <f t="shared" si="1"/>
        <v>0</v>
      </c>
      <c r="K18" s="202"/>
      <c r="L18" s="63">
        <f t="shared" si="2"/>
        <v>0</v>
      </c>
      <c r="M18" s="202">
        <v>0.7</v>
      </c>
      <c r="N18" s="63">
        <f t="shared" si="3"/>
        <v>0</v>
      </c>
      <c r="O18" s="202">
        <v>0.5</v>
      </c>
      <c r="P18" s="63">
        <f t="shared" si="4"/>
        <v>0</v>
      </c>
      <c r="Q18" s="63">
        <f t="shared" si="5"/>
        <v>0</v>
      </c>
      <c r="R18" s="63">
        <f t="shared" si="6"/>
        <v>0</v>
      </c>
      <c r="S18" s="63">
        <f t="shared" si="7"/>
        <v>0</v>
      </c>
      <c r="T18" s="63">
        <f t="shared" si="8"/>
        <v>0</v>
      </c>
      <c r="U18" s="63">
        <f t="shared" si="9"/>
        <v>0</v>
      </c>
      <c r="V18" s="63">
        <f t="shared" si="10"/>
        <v>0</v>
      </c>
      <c r="W18" s="63">
        <f t="shared" si="11"/>
        <v>0</v>
      </c>
      <c r="X18" s="227" t="e">
        <f t="shared" si="12"/>
        <v>#DIV/0!</v>
      </c>
      <c r="Y18" s="63">
        <f t="shared" si="13"/>
        <v>0</v>
      </c>
      <c r="Z18" s="63">
        <f t="shared" si="14"/>
        <v>0</v>
      </c>
      <c r="AB18" s="59"/>
    </row>
    <row r="19" spans="1:28" x14ac:dyDescent="0.2">
      <c r="A19" s="66"/>
      <c r="B19" s="66"/>
      <c r="C19" s="65"/>
      <c r="D19" s="65"/>
      <c r="E19" s="65"/>
      <c r="F19" s="63"/>
      <c r="G19" s="202">
        <v>0.3</v>
      </c>
      <c r="H19" s="64">
        <f t="shared" si="0"/>
        <v>0</v>
      </c>
      <c r="I19" s="202">
        <v>0.5</v>
      </c>
      <c r="J19" s="63">
        <f t="shared" si="1"/>
        <v>0</v>
      </c>
      <c r="K19" s="202"/>
      <c r="L19" s="63">
        <f t="shared" si="2"/>
        <v>0</v>
      </c>
      <c r="M19" s="202">
        <v>0.7</v>
      </c>
      <c r="N19" s="63">
        <f t="shared" si="3"/>
        <v>0</v>
      </c>
      <c r="O19" s="202">
        <v>0.5</v>
      </c>
      <c r="P19" s="63">
        <f t="shared" si="4"/>
        <v>0</v>
      </c>
      <c r="Q19" s="63">
        <f t="shared" si="5"/>
        <v>0</v>
      </c>
      <c r="R19" s="63">
        <f t="shared" si="6"/>
        <v>0</v>
      </c>
      <c r="S19" s="63">
        <f t="shared" si="7"/>
        <v>0</v>
      </c>
      <c r="T19" s="63">
        <f t="shared" si="8"/>
        <v>0</v>
      </c>
      <c r="U19" s="63">
        <f t="shared" si="9"/>
        <v>0</v>
      </c>
      <c r="V19" s="63">
        <f t="shared" si="10"/>
        <v>0</v>
      </c>
      <c r="W19" s="63">
        <f t="shared" si="11"/>
        <v>0</v>
      </c>
      <c r="X19" s="227" t="e">
        <f t="shared" si="12"/>
        <v>#DIV/0!</v>
      </c>
      <c r="Y19" s="63">
        <f t="shared" si="13"/>
        <v>0</v>
      </c>
      <c r="Z19" s="63">
        <f t="shared" si="14"/>
        <v>0</v>
      </c>
      <c r="AB19" s="59"/>
    </row>
    <row r="20" spans="1:28" ht="30.75" customHeight="1" x14ac:dyDescent="0.2">
      <c r="A20" s="62"/>
      <c r="B20" s="62" t="s">
        <v>197</v>
      </c>
      <c r="C20" s="61">
        <f>SUM(C7:C19)</f>
        <v>0</v>
      </c>
      <c r="D20" s="61">
        <f>SUM(D7:D19)</f>
        <v>0</v>
      </c>
      <c r="E20" s="61">
        <f>SUM(E7:E19)</f>
        <v>0</v>
      </c>
      <c r="F20" s="60">
        <f>SUM(F7:F19)</f>
        <v>0</v>
      </c>
      <c r="G20" s="60" t="s">
        <v>256</v>
      </c>
      <c r="H20" s="60">
        <f>SUM(H7:H19)</f>
        <v>0</v>
      </c>
      <c r="I20" s="60" t="s">
        <v>256</v>
      </c>
      <c r="J20" s="60">
        <f>SUM(J7:J19)</f>
        <v>0</v>
      </c>
      <c r="K20" s="60" t="s">
        <v>256</v>
      </c>
      <c r="L20" s="60">
        <f>SUM(L7:L19)</f>
        <v>0</v>
      </c>
      <c r="M20" s="60" t="s">
        <v>256</v>
      </c>
      <c r="N20" s="60">
        <f>SUM(N7:N19)</f>
        <v>0</v>
      </c>
      <c r="O20" s="60" t="s">
        <v>256</v>
      </c>
      <c r="P20" s="60">
        <f>SUM(P7:P19)</f>
        <v>0</v>
      </c>
      <c r="Q20" s="60">
        <f>SUM(Q7:Q19)</f>
        <v>0</v>
      </c>
      <c r="R20" s="60" t="s">
        <v>256</v>
      </c>
      <c r="S20" s="60">
        <f>SUM(S7:S19)</f>
        <v>0</v>
      </c>
      <c r="T20" s="60">
        <f>SUM(T7:T19)</f>
        <v>0</v>
      </c>
      <c r="U20" s="60">
        <f>SUM(U7:U19)</f>
        <v>0</v>
      </c>
      <c r="V20" s="60">
        <f>SUM(V7:V19)</f>
        <v>0</v>
      </c>
      <c r="W20" s="60">
        <f>SUM(W7:W19)</f>
        <v>0</v>
      </c>
      <c r="X20" s="60" t="s">
        <v>256</v>
      </c>
      <c r="Y20" s="60">
        <f>SUM(Y7:Y19)</f>
        <v>0</v>
      </c>
      <c r="Z20" s="60">
        <f>SUM(Z7:Z19)</f>
        <v>0</v>
      </c>
      <c r="AB20" s="59"/>
    </row>
    <row r="23" spans="1:28" ht="15" x14ac:dyDescent="0.2">
      <c r="A23" s="307" t="s">
        <v>199</v>
      </c>
      <c r="B23" s="307"/>
      <c r="C23" s="307"/>
      <c r="D23" s="307"/>
      <c r="E23" s="307"/>
    </row>
    <row r="24" spans="1:28" ht="15" x14ac:dyDescent="0.2">
      <c r="A24" s="307"/>
      <c r="B24" s="307"/>
      <c r="C24" s="307"/>
      <c r="D24" s="307"/>
      <c r="E24" s="307"/>
    </row>
  </sheetData>
  <mergeCells count="24">
    <mergeCell ref="K5:L5"/>
    <mergeCell ref="M5:N5"/>
    <mergeCell ref="T5:T6"/>
    <mergeCell ref="U5:U6"/>
    <mergeCell ref="V5:V6"/>
    <mergeCell ref="O5:P5"/>
    <mergeCell ref="Q5:Q6"/>
    <mergeCell ref="S5:S6"/>
    <mergeCell ref="A23:E23"/>
    <mergeCell ref="A24:E24"/>
    <mergeCell ref="U1:Z1"/>
    <mergeCell ref="A3:Z3"/>
    <mergeCell ref="X4:Z4"/>
    <mergeCell ref="A5:A6"/>
    <mergeCell ref="B5:B6"/>
    <mergeCell ref="C5:C6"/>
    <mergeCell ref="D5:D6"/>
    <mergeCell ref="E5:E6"/>
    <mergeCell ref="F5:F6"/>
    <mergeCell ref="G5:H5"/>
    <mergeCell ref="W5:W6"/>
    <mergeCell ref="X5:Y5"/>
    <mergeCell ref="Z5:Z6"/>
    <mergeCell ref="I5:J5"/>
  </mergeCells>
  <pageMargins left="0.31496062992125984" right="0.19685039370078741" top="0.74803149606299213" bottom="0.74803149606299213" header="0.31496062992125984" footer="0.31496062992125984"/>
  <pageSetup paperSize="9" scale="44" fitToWidth="2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44"/>
  <sheetViews>
    <sheetView view="pageBreakPreview" zoomScale="70" zoomScaleNormal="70" zoomScaleSheetLayoutView="70" workbookViewId="0">
      <selection activeCell="V2" sqref="V2"/>
    </sheetView>
  </sheetViews>
  <sheetFormatPr defaultRowHeight="15" x14ac:dyDescent="0.25"/>
  <cols>
    <col min="1" max="1" width="13.5703125" style="70" customWidth="1"/>
    <col min="2" max="2" width="20.7109375" style="70" customWidth="1"/>
    <col min="3" max="3" width="11.28515625" style="70" customWidth="1"/>
    <col min="4" max="4" width="11.140625" style="70" customWidth="1"/>
    <col min="5" max="5" width="13.5703125" style="70" customWidth="1"/>
    <col min="6" max="6" width="11.85546875" style="70" customWidth="1"/>
    <col min="7" max="7" width="8" style="70" customWidth="1"/>
    <col min="8" max="8" width="17" style="70" customWidth="1"/>
    <col min="9" max="9" width="7.140625" style="70" customWidth="1"/>
    <col min="10" max="10" width="17" style="70" customWidth="1"/>
    <col min="11" max="11" width="7" style="70" customWidth="1"/>
    <col min="12" max="12" width="17" style="70" customWidth="1"/>
    <col min="13" max="13" width="8.28515625" style="70" customWidth="1"/>
    <col min="14" max="14" width="20" style="70" customWidth="1"/>
    <col min="15" max="15" width="8.7109375" style="70" customWidth="1"/>
    <col min="16" max="16" width="17.5703125" style="70" customWidth="1"/>
    <col min="17" max="17" width="8.42578125" style="70" customWidth="1"/>
    <col min="18" max="18" width="16" style="70" customWidth="1"/>
    <col min="19" max="21" width="19" style="70" customWidth="1"/>
    <col min="22" max="22" width="13.5703125" style="70" customWidth="1"/>
    <col min="23" max="23" width="11.85546875" style="70" customWidth="1"/>
    <col min="24" max="24" width="8.7109375" style="70" customWidth="1"/>
    <col min="25" max="25" width="10.42578125" style="70" customWidth="1"/>
    <col min="26" max="26" width="10.140625" style="70" customWidth="1"/>
    <col min="27" max="27" width="12.140625" style="70" customWidth="1"/>
    <col min="28" max="28" width="9.5703125" style="70" customWidth="1"/>
    <col min="29" max="29" width="11.42578125" style="70" bestFit="1" customWidth="1"/>
    <col min="30" max="32" width="9.140625" style="70"/>
    <col min="33" max="16384" width="9.140625" style="69"/>
  </cols>
  <sheetData>
    <row r="1" spans="1:45" ht="106.5" customHeight="1" x14ac:dyDescent="0.25">
      <c r="V1" s="248" t="s">
        <v>425</v>
      </c>
      <c r="W1" s="248"/>
      <c r="X1" s="248"/>
      <c r="Y1" s="248"/>
      <c r="Z1" s="248"/>
      <c r="AA1" s="248"/>
      <c r="AB1" s="248"/>
    </row>
    <row r="3" spans="1:45" ht="15.75" customHeight="1" x14ac:dyDescent="0.25">
      <c r="A3" s="320" t="s">
        <v>255</v>
      </c>
      <c r="B3" s="320"/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</row>
    <row r="4" spans="1:45" ht="32.25" customHeight="1" x14ac:dyDescent="0.25">
      <c r="A4" s="321"/>
      <c r="B4" s="321"/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</row>
    <row r="5" spans="1:45" x14ac:dyDescent="0.25">
      <c r="A5" s="322" t="s">
        <v>193</v>
      </c>
      <c r="B5" s="322"/>
      <c r="C5" s="322"/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</row>
    <row r="6" spans="1:45" x14ac:dyDescent="0.25">
      <c r="X6" s="316" t="s">
        <v>265</v>
      </c>
      <c r="Y6" s="316"/>
      <c r="Z6" s="316"/>
      <c r="AA6" s="316"/>
      <c r="AB6" s="316"/>
    </row>
    <row r="7" spans="1:45" s="106" customFormat="1" ht="18" customHeight="1" x14ac:dyDescent="0.25">
      <c r="A7" s="323" t="s">
        <v>254</v>
      </c>
      <c r="B7" s="323" t="s">
        <v>253</v>
      </c>
      <c r="C7" s="318" t="s">
        <v>252</v>
      </c>
      <c r="D7" s="318"/>
      <c r="E7" s="318"/>
      <c r="F7" s="317" t="s">
        <v>326</v>
      </c>
      <c r="G7" s="317" t="s">
        <v>251</v>
      </c>
      <c r="H7" s="317"/>
      <c r="I7" s="317"/>
      <c r="J7" s="317"/>
      <c r="K7" s="317"/>
      <c r="L7" s="317"/>
      <c r="M7" s="318" t="s">
        <v>250</v>
      </c>
      <c r="N7" s="318"/>
      <c r="O7" s="318" t="s">
        <v>249</v>
      </c>
      <c r="P7" s="318"/>
      <c r="Q7" s="318" t="s">
        <v>248</v>
      </c>
      <c r="R7" s="318"/>
      <c r="S7" s="319" t="s">
        <v>247</v>
      </c>
      <c r="T7" s="318" t="s">
        <v>334</v>
      </c>
      <c r="U7" s="318" t="s">
        <v>356</v>
      </c>
      <c r="V7" s="318" t="s">
        <v>357</v>
      </c>
      <c r="W7" s="318" t="s">
        <v>358</v>
      </c>
      <c r="X7" s="318" t="s">
        <v>246</v>
      </c>
      <c r="Y7" s="318"/>
      <c r="Z7" s="325" t="s">
        <v>359</v>
      </c>
      <c r="AA7" s="325" t="s">
        <v>360</v>
      </c>
      <c r="AB7" s="325" t="s">
        <v>344</v>
      </c>
      <c r="AC7" s="107"/>
      <c r="AD7" s="107"/>
      <c r="AE7" s="107"/>
      <c r="AF7" s="107"/>
    </row>
    <row r="8" spans="1:45" s="106" customFormat="1" ht="67.5" customHeight="1" x14ac:dyDescent="0.25">
      <c r="A8" s="323"/>
      <c r="B8" s="323"/>
      <c r="C8" s="304" t="s">
        <v>323</v>
      </c>
      <c r="D8" s="305" t="s">
        <v>324</v>
      </c>
      <c r="E8" s="305" t="s">
        <v>325</v>
      </c>
      <c r="F8" s="317"/>
      <c r="G8" s="317" t="s">
        <v>245</v>
      </c>
      <c r="H8" s="317"/>
      <c r="I8" s="317" t="s">
        <v>244</v>
      </c>
      <c r="J8" s="317"/>
      <c r="K8" s="317" t="s">
        <v>243</v>
      </c>
      <c r="L8" s="317"/>
      <c r="M8" s="318"/>
      <c r="N8" s="318"/>
      <c r="O8" s="318"/>
      <c r="P8" s="318"/>
      <c r="Q8" s="318"/>
      <c r="R8" s="318"/>
      <c r="S8" s="319"/>
      <c r="T8" s="318"/>
      <c r="U8" s="318"/>
      <c r="V8" s="318"/>
      <c r="W8" s="318"/>
      <c r="X8" s="318"/>
      <c r="Y8" s="318"/>
      <c r="Z8" s="325"/>
      <c r="AA8" s="325"/>
      <c r="AB8" s="325"/>
      <c r="AC8" s="107"/>
      <c r="AD8" s="107"/>
      <c r="AE8" s="107"/>
      <c r="AF8" s="107"/>
    </row>
    <row r="9" spans="1:45" s="106" customFormat="1" ht="22.5" customHeight="1" x14ac:dyDescent="0.25">
      <c r="A9" s="323"/>
      <c r="B9" s="323"/>
      <c r="C9" s="304"/>
      <c r="D9" s="305"/>
      <c r="E9" s="305"/>
      <c r="F9" s="317"/>
      <c r="G9" s="108" t="s">
        <v>180</v>
      </c>
      <c r="H9" s="108" t="s">
        <v>184</v>
      </c>
      <c r="I9" s="108" t="s">
        <v>180</v>
      </c>
      <c r="J9" s="108" t="s">
        <v>184</v>
      </c>
      <c r="K9" s="108" t="s">
        <v>180</v>
      </c>
      <c r="L9" s="108" t="s">
        <v>184</v>
      </c>
      <c r="M9" s="108" t="s">
        <v>180</v>
      </c>
      <c r="N9" s="108" t="s">
        <v>184</v>
      </c>
      <c r="O9" s="108" t="s">
        <v>180</v>
      </c>
      <c r="P9" s="108" t="s">
        <v>184</v>
      </c>
      <c r="Q9" s="108" t="s">
        <v>180</v>
      </c>
      <c r="R9" s="108" t="s">
        <v>184</v>
      </c>
      <c r="S9" s="319"/>
      <c r="T9" s="203"/>
      <c r="U9" s="318"/>
      <c r="V9" s="318"/>
      <c r="W9" s="318"/>
      <c r="X9" s="108" t="s">
        <v>180</v>
      </c>
      <c r="Y9" s="108" t="s">
        <v>184</v>
      </c>
      <c r="Z9" s="325"/>
      <c r="AA9" s="325"/>
      <c r="AB9" s="325"/>
      <c r="AC9" s="107"/>
      <c r="AD9" s="107"/>
      <c r="AE9" s="107"/>
      <c r="AF9" s="107"/>
    </row>
    <row r="10" spans="1:45" s="82" customFormat="1" ht="16.5" customHeight="1" x14ac:dyDescent="0.25">
      <c r="A10" s="326" t="s">
        <v>219</v>
      </c>
      <c r="B10" s="105"/>
      <c r="C10" s="104"/>
      <c r="D10" s="104"/>
      <c r="E10" s="104"/>
      <c r="F10" s="98"/>
      <c r="G10" s="204"/>
      <c r="H10" s="86">
        <f>(((F10*12/1780.6)*(365*8))*G10%)/12</f>
        <v>0</v>
      </c>
      <c r="I10" s="204"/>
      <c r="J10" s="86">
        <f>F10*I10</f>
        <v>0</v>
      </c>
      <c r="K10" s="204"/>
      <c r="L10" s="86">
        <f>F10*K10</f>
        <v>0</v>
      </c>
      <c r="M10" s="204">
        <v>0.1</v>
      </c>
      <c r="N10" s="98">
        <f>F10*M10</f>
        <v>0</v>
      </c>
      <c r="O10" s="204">
        <v>0.7</v>
      </c>
      <c r="P10" s="98">
        <f>(F10+N10+H10+J10+L10)*O10</f>
        <v>0</v>
      </c>
      <c r="Q10" s="204">
        <v>0.5</v>
      </c>
      <c r="R10" s="98">
        <f>(F10+H10+J10+L10+N10)*Q10</f>
        <v>0</v>
      </c>
      <c r="S10" s="98">
        <f>F10+H10+J10+L10+P10+R10+N10</f>
        <v>0</v>
      </c>
      <c r="T10" s="98">
        <f>IF(($T$9-(F10+J10)*1.2*2.2)&lt;0,0,$T$9-(F10+J10)*1.2*2.2)</f>
        <v>0</v>
      </c>
      <c r="U10" s="98">
        <f>S10+T10</f>
        <v>0</v>
      </c>
      <c r="V10" s="98">
        <f>U10*D10</f>
        <v>0</v>
      </c>
      <c r="W10" s="98">
        <f>V10*12</f>
        <v>0</v>
      </c>
      <c r="X10" s="204">
        <v>0.1</v>
      </c>
      <c r="Y10" s="98">
        <f>U10*12*E10*X10</f>
        <v>0</v>
      </c>
      <c r="Z10" s="98">
        <f>W10+Y10</f>
        <v>0</v>
      </c>
      <c r="AA10" s="98">
        <f>Z10*30.2%</f>
        <v>0</v>
      </c>
      <c r="AB10" s="98">
        <f>Z10+AA10</f>
        <v>0</v>
      </c>
      <c r="AC10" s="103"/>
      <c r="AD10" s="103"/>
      <c r="AE10" s="103"/>
      <c r="AF10" s="103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</row>
    <row r="11" spans="1:45" s="82" customFormat="1" ht="15.75" x14ac:dyDescent="0.25">
      <c r="A11" s="327"/>
      <c r="B11" s="205" t="s">
        <v>206</v>
      </c>
      <c r="C11" s="206">
        <f>C10</f>
        <v>0</v>
      </c>
      <c r="D11" s="206">
        <f>D10</f>
        <v>0</v>
      </c>
      <c r="E11" s="206">
        <f>E10</f>
        <v>0</v>
      </c>
      <c r="F11" s="207">
        <f>F10</f>
        <v>0</v>
      </c>
      <c r="G11" s="208" t="s">
        <v>256</v>
      </c>
      <c r="H11" s="206">
        <f>H10</f>
        <v>0</v>
      </c>
      <c r="I11" s="208" t="s">
        <v>256</v>
      </c>
      <c r="J11" s="206">
        <f>J10</f>
        <v>0</v>
      </c>
      <c r="K11" s="208" t="s">
        <v>256</v>
      </c>
      <c r="L11" s="206">
        <f>L10</f>
        <v>0</v>
      </c>
      <c r="M11" s="208" t="s">
        <v>256</v>
      </c>
      <c r="N11" s="206">
        <f>N10</f>
        <v>0</v>
      </c>
      <c r="O11" s="208" t="s">
        <v>256</v>
      </c>
      <c r="P11" s="206">
        <f>P10</f>
        <v>0</v>
      </c>
      <c r="Q11" s="208" t="s">
        <v>256</v>
      </c>
      <c r="R11" s="206">
        <f t="shared" ref="R11:W11" si="0">R10</f>
        <v>0</v>
      </c>
      <c r="S11" s="206">
        <f t="shared" si="0"/>
        <v>0</v>
      </c>
      <c r="T11" s="206">
        <f t="shared" si="0"/>
        <v>0</v>
      </c>
      <c r="U11" s="206">
        <f t="shared" si="0"/>
        <v>0</v>
      </c>
      <c r="V11" s="206">
        <f t="shared" si="0"/>
        <v>0</v>
      </c>
      <c r="W11" s="206">
        <f t="shared" si="0"/>
        <v>0</v>
      </c>
      <c r="X11" s="208" t="s">
        <v>256</v>
      </c>
      <c r="Y11" s="206">
        <f>Y10</f>
        <v>0</v>
      </c>
      <c r="Z11" s="206">
        <f>Z10</f>
        <v>0</v>
      </c>
      <c r="AA11" s="206">
        <f>AA10</f>
        <v>0</v>
      </c>
      <c r="AB11" s="206">
        <f>AB10</f>
        <v>0</v>
      </c>
      <c r="AC11" s="103"/>
      <c r="AD11" s="103"/>
      <c r="AE11" s="103"/>
      <c r="AF11" s="103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</row>
    <row r="12" spans="1:45" ht="15.75" x14ac:dyDescent="0.25">
      <c r="A12" s="324" t="s">
        <v>216</v>
      </c>
      <c r="B12" s="89"/>
      <c r="C12" s="99"/>
      <c r="D12" s="99"/>
      <c r="E12" s="99"/>
      <c r="F12" s="98"/>
      <c r="G12" s="204"/>
      <c r="H12" s="86">
        <f t="shared" ref="H12:H16" si="1">(((F12*12/1780.6)*(365*8))*G12%)/12</f>
        <v>0</v>
      </c>
      <c r="I12" s="204"/>
      <c r="J12" s="86">
        <f>F12*I12</f>
        <v>0</v>
      </c>
      <c r="K12" s="204"/>
      <c r="L12" s="86">
        <f>F12*K12</f>
        <v>0</v>
      </c>
      <c r="M12" s="204">
        <v>0.1</v>
      </c>
      <c r="N12" s="98">
        <f t="shared" ref="N12:N16" si="2">F12*M12</f>
        <v>0</v>
      </c>
      <c r="O12" s="204">
        <v>0.7</v>
      </c>
      <c r="P12" s="98">
        <f t="shared" ref="P12:P16" si="3">(F12+N12+H12+J12+L12)*O12</f>
        <v>0</v>
      </c>
      <c r="Q12" s="204">
        <v>0.5</v>
      </c>
      <c r="R12" s="98">
        <f t="shared" ref="R12:R16" si="4">(F12+H12+J12+L12+N12)*Q12</f>
        <v>0</v>
      </c>
      <c r="S12" s="98">
        <f>F12+H12+J12+L12+P12+R12+N12</f>
        <v>0</v>
      </c>
      <c r="T12" s="98">
        <f>IF(($T$9-(F12+J12)*1.2*2.2)&lt;0,0,$T$9-(F12+J12)*1.2*2.2)</f>
        <v>0</v>
      </c>
      <c r="U12" s="98">
        <f t="shared" ref="U12:U16" si="5">S12+T12</f>
        <v>0</v>
      </c>
      <c r="V12" s="98">
        <f>U12*D12</f>
        <v>0</v>
      </c>
      <c r="W12" s="98">
        <f t="shared" ref="W12:W16" si="6">V12*12</f>
        <v>0</v>
      </c>
      <c r="X12" s="204">
        <v>0.1</v>
      </c>
      <c r="Y12" s="98">
        <f>U12*12*E12*X12</f>
        <v>0</v>
      </c>
      <c r="Z12" s="98">
        <f>W12+Y12</f>
        <v>0</v>
      </c>
      <c r="AA12" s="98">
        <f>Z12*30.2%</f>
        <v>0</v>
      </c>
      <c r="AB12" s="98">
        <f>Z12+AA12</f>
        <v>0</v>
      </c>
    </row>
    <row r="13" spans="1:45" ht="15.75" x14ac:dyDescent="0.25">
      <c r="A13" s="324"/>
      <c r="B13" s="89"/>
      <c r="C13" s="99"/>
      <c r="D13" s="99"/>
      <c r="E13" s="99"/>
      <c r="F13" s="98"/>
      <c r="G13" s="204"/>
      <c r="H13" s="86">
        <f t="shared" si="1"/>
        <v>0</v>
      </c>
      <c r="I13" s="204"/>
      <c r="J13" s="86">
        <f>F13*I13</f>
        <v>0</v>
      </c>
      <c r="K13" s="204"/>
      <c r="L13" s="86">
        <f>F13*K13</f>
        <v>0</v>
      </c>
      <c r="M13" s="204">
        <v>0.1</v>
      </c>
      <c r="N13" s="98">
        <f t="shared" si="2"/>
        <v>0</v>
      </c>
      <c r="O13" s="204">
        <v>0.7</v>
      </c>
      <c r="P13" s="98">
        <f t="shared" si="3"/>
        <v>0</v>
      </c>
      <c r="Q13" s="204">
        <v>0.5</v>
      </c>
      <c r="R13" s="98">
        <f t="shared" si="4"/>
        <v>0</v>
      </c>
      <c r="S13" s="98">
        <f>F13+H13+J13+L13+P13+R13+N13</f>
        <v>0</v>
      </c>
      <c r="T13" s="98">
        <f t="shared" ref="T13:T16" si="7">IF(($T$9-(F13+J13)*1.2*2.2)&lt;0,0,$T$9-(F13+J13)*1.2*2.2)</f>
        <v>0</v>
      </c>
      <c r="U13" s="98">
        <f t="shared" si="5"/>
        <v>0</v>
      </c>
      <c r="V13" s="98">
        <f>U13*D13</f>
        <v>0</v>
      </c>
      <c r="W13" s="98">
        <f t="shared" si="6"/>
        <v>0</v>
      </c>
      <c r="X13" s="204">
        <v>0.1</v>
      </c>
      <c r="Y13" s="98">
        <f>U13*12*E13*X13</f>
        <v>0</v>
      </c>
      <c r="Z13" s="98">
        <f>W13+Y13</f>
        <v>0</v>
      </c>
      <c r="AA13" s="98">
        <f>Z13*30.2%</f>
        <v>0</v>
      </c>
      <c r="AB13" s="98">
        <f>Z13+AA13</f>
        <v>0</v>
      </c>
    </row>
    <row r="14" spans="1:45" ht="15.75" x14ac:dyDescent="0.25">
      <c r="A14" s="324"/>
      <c r="B14" s="101"/>
      <c r="C14" s="99"/>
      <c r="D14" s="99"/>
      <c r="E14" s="99"/>
      <c r="F14" s="98"/>
      <c r="G14" s="204"/>
      <c r="H14" s="86">
        <f t="shared" si="1"/>
        <v>0</v>
      </c>
      <c r="I14" s="204"/>
      <c r="J14" s="86">
        <f>F14*I14</f>
        <v>0</v>
      </c>
      <c r="K14" s="204"/>
      <c r="L14" s="86">
        <f>F14*K14</f>
        <v>0</v>
      </c>
      <c r="M14" s="204">
        <v>0.1</v>
      </c>
      <c r="N14" s="98">
        <f t="shared" si="2"/>
        <v>0</v>
      </c>
      <c r="O14" s="204">
        <v>0.7</v>
      </c>
      <c r="P14" s="98">
        <f t="shared" si="3"/>
        <v>0</v>
      </c>
      <c r="Q14" s="204">
        <v>0.5</v>
      </c>
      <c r="R14" s="98">
        <f t="shared" si="4"/>
        <v>0</v>
      </c>
      <c r="S14" s="98">
        <f>F14+H14+J14+L14+P14+R14+N14</f>
        <v>0</v>
      </c>
      <c r="T14" s="98">
        <f t="shared" si="7"/>
        <v>0</v>
      </c>
      <c r="U14" s="98">
        <f>S14+T14</f>
        <v>0</v>
      </c>
      <c r="V14" s="98">
        <f>U14*D14</f>
        <v>0</v>
      </c>
      <c r="W14" s="98">
        <f t="shared" si="6"/>
        <v>0</v>
      </c>
      <c r="X14" s="204">
        <v>0.1</v>
      </c>
      <c r="Y14" s="98">
        <f>U14*12*E14*X14</f>
        <v>0</v>
      </c>
      <c r="Z14" s="98">
        <f>W14+Y14</f>
        <v>0</v>
      </c>
      <c r="AA14" s="98">
        <f>Z14*30.2%</f>
        <v>0</v>
      </c>
      <c r="AB14" s="98">
        <f>Z14+AA14</f>
        <v>0</v>
      </c>
    </row>
    <row r="15" spans="1:45" ht="15.75" x14ac:dyDescent="0.25">
      <c r="A15" s="324"/>
      <c r="B15" s="101"/>
      <c r="C15" s="99"/>
      <c r="D15" s="99"/>
      <c r="E15" s="99"/>
      <c r="F15" s="98"/>
      <c r="G15" s="204"/>
      <c r="H15" s="86">
        <f t="shared" si="1"/>
        <v>0</v>
      </c>
      <c r="I15" s="204"/>
      <c r="J15" s="86">
        <f>F15*I15</f>
        <v>0</v>
      </c>
      <c r="K15" s="204"/>
      <c r="L15" s="86">
        <f>F15*K15</f>
        <v>0</v>
      </c>
      <c r="M15" s="204">
        <v>0.1</v>
      </c>
      <c r="N15" s="98">
        <f t="shared" si="2"/>
        <v>0</v>
      </c>
      <c r="O15" s="204">
        <v>0.7</v>
      </c>
      <c r="P15" s="98">
        <f t="shared" si="3"/>
        <v>0</v>
      </c>
      <c r="Q15" s="204">
        <v>0.5</v>
      </c>
      <c r="R15" s="98">
        <f t="shared" si="4"/>
        <v>0</v>
      </c>
      <c r="S15" s="98">
        <f>F15+H15+J15+L15+P15+R15+N15</f>
        <v>0</v>
      </c>
      <c r="T15" s="98">
        <f t="shared" si="7"/>
        <v>0</v>
      </c>
      <c r="U15" s="98">
        <f t="shared" si="5"/>
        <v>0</v>
      </c>
      <c r="V15" s="98">
        <f>U15*D15</f>
        <v>0</v>
      </c>
      <c r="W15" s="98">
        <f t="shared" si="6"/>
        <v>0</v>
      </c>
      <c r="X15" s="204">
        <v>0.1</v>
      </c>
      <c r="Y15" s="98">
        <f>U15*12*E15*X15</f>
        <v>0</v>
      </c>
      <c r="Z15" s="98">
        <f>W15+Y15</f>
        <v>0</v>
      </c>
      <c r="AA15" s="98">
        <f>Z15*30.2%</f>
        <v>0</v>
      </c>
      <c r="AB15" s="98">
        <f>Z15+AA15</f>
        <v>0</v>
      </c>
    </row>
    <row r="16" spans="1:45" ht="15.75" x14ac:dyDescent="0.25">
      <c r="A16" s="324"/>
      <c r="B16" s="100"/>
      <c r="C16" s="99"/>
      <c r="D16" s="99"/>
      <c r="E16" s="99"/>
      <c r="F16" s="98"/>
      <c r="G16" s="204"/>
      <c r="H16" s="86">
        <f t="shared" si="1"/>
        <v>0</v>
      </c>
      <c r="I16" s="204"/>
      <c r="J16" s="86">
        <f>F16*I16</f>
        <v>0</v>
      </c>
      <c r="K16" s="204"/>
      <c r="L16" s="86">
        <f>F16*K16</f>
        <v>0</v>
      </c>
      <c r="M16" s="204">
        <v>0.1</v>
      </c>
      <c r="N16" s="98">
        <f t="shared" si="2"/>
        <v>0</v>
      </c>
      <c r="O16" s="204">
        <v>0.7</v>
      </c>
      <c r="P16" s="98">
        <f t="shared" si="3"/>
        <v>0</v>
      </c>
      <c r="Q16" s="204">
        <v>0.5</v>
      </c>
      <c r="R16" s="98">
        <f t="shared" si="4"/>
        <v>0</v>
      </c>
      <c r="S16" s="98">
        <f>F16+H16+J16+L16+P16+R16+N16</f>
        <v>0</v>
      </c>
      <c r="T16" s="98">
        <f t="shared" si="7"/>
        <v>0</v>
      </c>
      <c r="U16" s="98">
        <f t="shared" si="5"/>
        <v>0</v>
      </c>
      <c r="V16" s="98">
        <f>U16*D16</f>
        <v>0</v>
      </c>
      <c r="W16" s="98">
        <f t="shared" si="6"/>
        <v>0</v>
      </c>
      <c r="X16" s="204">
        <v>0.1</v>
      </c>
      <c r="Y16" s="98">
        <f>U16*12*E16*X16</f>
        <v>0</v>
      </c>
      <c r="Z16" s="98">
        <f>W16+Y16</f>
        <v>0</v>
      </c>
      <c r="AA16" s="98">
        <f>Z16*30.2%</f>
        <v>0</v>
      </c>
      <c r="AB16" s="98">
        <f>Z16+AA16</f>
        <v>0</v>
      </c>
    </row>
    <row r="17" spans="1:32" s="78" customFormat="1" ht="15.75" x14ac:dyDescent="0.25">
      <c r="A17" s="324"/>
      <c r="B17" s="207" t="s">
        <v>206</v>
      </c>
      <c r="C17" s="206">
        <f>SUM(C12:C16)</f>
        <v>0</v>
      </c>
      <c r="D17" s="206">
        <f>SUM(D12:D16)</f>
        <v>0</v>
      </c>
      <c r="E17" s="206">
        <f>SUM(E12:E16)</f>
        <v>0</v>
      </c>
      <c r="F17" s="207">
        <f>SUM(F12:F16)</f>
        <v>0</v>
      </c>
      <c r="G17" s="208" t="s">
        <v>256</v>
      </c>
      <c r="H17" s="207">
        <f>SUM(H12:H16)</f>
        <v>0</v>
      </c>
      <c r="I17" s="208" t="s">
        <v>256</v>
      </c>
      <c r="J17" s="207">
        <f>SUM(J12:J16)</f>
        <v>0</v>
      </c>
      <c r="K17" s="208" t="s">
        <v>256</v>
      </c>
      <c r="L17" s="207">
        <f>SUM(L12:L16)</f>
        <v>0</v>
      </c>
      <c r="M17" s="208" t="s">
        <v>256</v>
      </c>
      <c r="N17" s="207">
        <f>SUM(N12:N16)</f>
        <v>0</v>
      </c>
      <c r="O17" s="208" t="s">
        <v>256</v>
      </c>
      <c r="P17" s="207">
        <f>SUM(P12:P16)</f>
        <v>0</v>
      </c>
      <c r="Q17" s="208" t="s">
        <v>256</v>
      </c>
      <c r="R17" s="207">
        <f t="shared" ref="R17:W17" si="8">SUM(R12:R16)</f>
        <v>0</v>
      </c>
      <c r="S17" s="207">
        <f t="shared" si="8"/>
        <v>0</v>
      </c>
      <c r="T17" s="207">
        <f t="shared" si="8"/>
        <v>0</v>
      </c>
      <c r="U17" s="207">
        <f t="shared" si="8"/>
        <v>0</v>
      </c>
      <c r="V17" s="207">
        <f t="shared" si="8"/>
        <v>0</v>
      </c>
      <c r="W17" s="207">
        <f t="shared" si="8"/>
        <v>0</v>
      </c>
      <c r="X17" s="208" t="s">
        <v>256</v>
      </c>
      <c r="Y17" s="207">
        <f>SUM(Y12:Y16)</f>
        <v>0</v>
      </c>
      <c r="Z17" s="207">
        <f>SUM(Z12:Z16)</f>
        <v>0</v>
      </c>
      <c r="AA17" s="207">
        <f>SUM(AA12:AA16)</f>
        <v>0</v>
      </c>
      <c r="AB17" s="207">
        <f>SUM(AB12:AB16)</f>
        <v>0</v>
      </c>
      <c r="AC17" s="72"/>
      <c r="AD17" s="72"/>
      <c r="AE17" s="72"/>
      <c r="AF17" s="72"/>
    </row>
    <row r="18" spans="1:32" ht="31.5" hidden="1" x14ac:dyDescent="0.25">
      <c r="A18" s="97" t="s">
        <v>242</v>
      </c>
      <c r="B18" s="92" t="s">
        <v>241</v>
      </c>
      <c r="C18" s="150">
        <v>1</v>
      </c>
      <c r="D18" s="150">
        <v>1</v>
      </c>
      <c r="E18" s="77">
        <v>1</v>
      </c>
      <c r="F18" s="77" t="e">
        <f>#REF!*#REF!*D18</f>
        <v>#REF!</v>
      </c>
      <c r="G18" s="77"/>
      <c r="H18" s="77" t="e">
        <f>F18*G18*#REF!</f>
        <v>#REF!</v>
      </c>
      <c r="I18" s="77"/>
      <c r="J18" s="77" t="e">
        <f t="shared" ref="J18:J42" si="9">H18*I18*F18</f>
        <v>#REF!</v>
      </c>
      <c r="K18" s="77"/>
      <c r="L18" s="77" t="e">
        <f t="shared" ref="L18:L42" si="10">J18*K18*H18</f>
        <v>#REF!</v>
      </c>
      <c r="M18" s="77"/>
      <c r="N18" s="77" t="e">
        <f t="shared" ref="N18:N42" si="11">L18*M18*J18</f>
        <v>#REF!</v>
      </c>
      <c r="O18" s="77"/>
      <c r="P18" s="77" t="e">
        <f t="shared" ref="P18:P42" si="12">N18*O18*L18</f>
        <v>#REF!</v>
      </c>
      <c r="Q18" s="77"/>
      <c r="R18" s="77" t="e">
        <f t="shared" ref="R18:T42" si="13">P18*Q18*N18</f>
        <v>#REF!</v>
      </c>
      <c r="S18" s="77" t="e">
        <f t="shared" si="13"/>
        <v>#REF!</v>
      </c>
      <c r="T18" s="77" t="e">
        <f t="shared" si="13"/>
        <v>#REF!</v>
      </c>
      <c r="U18" s="77" t="e">
        <f t="shared" ref="U18:V42" si="14">R18*S18*P18</f>
        <v>#REF!</v>
      </c>
      <c r="V18" s="77" t="e">
        <f t="shared" si="14"/>
        <v>#REF!</v>
      </c>
      <c r="W18" s="77" t="e">
        <f t="shared" ref="W18:W42" si="15">T18*V18*R18</f>
        <v>#REF!</v>
      </c>
      <c r="X18" s="77"/>
      <c r="Y18" s="77" t="e">
        <f t="shared" ref="Y18:Y42" si="16">W18*X18*T18</f>
        <v>#REF!</v>
      </c>
      <c r="Z18" s="77" t="e">
        <f t="shared" ref="Z18:AB42" si="17">X18*Y18*V18</f>
        <v>#REF!</v>
      </c>
      <c r="AA18" s="77" t="e">
        <f t="shared" si="17"/>
        <v>#REF!</v>
      </c>
      <c r="AB18" s="77" t="e">
        <f t="shared" si="17"/>
        <v>#REF!</v>
      </c>
    </row>
    <row r="19" spans="1:32" ht="15.75" hidden="1" x14ac:dyDescent="0.25">
      <c r="A19" s="324" t="s">
        <v>240</v>
      </c>
      <c r="B19" s="95" t="s">
        <v>239</v>
      </c>
      <c r="C19" s="150">
        <v>1</v>
      </c>
      <c r="D19" s="150">
        <v>1</v>
      </c>
      <c r="E19" s="90">
        <v>2</v>
      </c>
      <c r="F19" s="77" t="e">
        <f>#REF!*#REF!*D19</f>
        <v>#REF!</v>
      </c>
      <c r="G19" s="77"/>
      <c r="H19" s="77" t="e">
        <f>F19*G19*#REF!</f>
        <v>#REF!</v>
      </c>
      <c r="I19" s="77"/>
      <c r="J19" s="77" t="e">
        <f t="shared" si="9"/>
        <v>#REF!</v>
      </c>
      <c r="K19" s="77"/>
      <c r="L19" s="77" t="e">
        <f t="shared" si="10"/>
        <v>#REF!</v>
      </c>
      <c r="M19" s="77"/>
      <c r="N19" s="77" t="e">
        <f t="shared" si="11"/>
        <v>#REF!</v>
      </c>
      <c r="O19" s="77"/>
      <c r="P19" s="77" t="e">
        <f t="shared" si="12"/>
        <v>#REF!</v>
      </c>
      <c r="Q19" s="77"/>
      <c r="R19" s="77" t="e">
        <f t="shared" si="13"/>
        <v>#REF!</v>
      </c>
      <c r="S19" s="77" t="e">
        <f t="shared" si="13"/>
        <v>#REF!</v>
      </c>
      <c r="T19" s="77" t="e">
        <f t="shared" si="13"/>
        <v>#REF!</v>
      </c>
      <c r="U19" s="77" t="e">
        <f t="shared" si="14"/>
        <v>#REF!</v>
      </c>
      <c r="V19" s="77" t="e">
        <f t="shared" si="14"/>
        <v>#REF!</v>
      </c>
      <c r="W19" s="77" t="e">
        <f t="shared" si="15"/>
        <v>#REF!</v>
      </c>
      <c r="X19" s="77"/>
      <c r="Y19" s="77" t="e">
        <f t="shared" si="16"/>
        <v>#REF!</v>
      </c>
      <c r="Z19" s="77" t="e">
        <f t="shared" si="17"/>
        <v>#REF!</v>
      </c>
      <c r="AA19" s="77" t="e">
        <f t="shared" si="17"/>
        <v>#REF!</v>
      </c>
      <c r="AB19" s="77" t="e">
        <f t="shared" si="17"/>
        <v>#REF!</v>
      </c>
    </row>
    <row r="20" spans="1:32" ht="78.75" hidden="1" x14ac:dyDescent="0.25">
      <c r="A20" s="324"/>
      <c r="B20" s="92" t="s">
        <v>238</v>
      </c>
      <c r="C20" s="150">
        <v>1</v>
      </c>
      <c r="D20" s="150">
        <v>1</v>
      </c>
      <c r="E20" s="77">
        <v>1</v>
      </c>
      <c r="F20" s="77" t="e">
        <f>#REF!*#REF!*D20</f>
        <v>#REF!</v>
      </c>
      <c r="G20" s="77"/>
      <c r="H20" s="77" t="e">
        <f>F20*G20*#REF!</f>
        <v>#REF!</v>
      </c>
      <c r="I20" s="77"/>
      <c r="J20" s="77" t="e">
        <f t="shared" si="9"/>
        <v>#REF!</v>
      </c>
      <c r="K20" s="77"/>
      <c r="L20" s="77" t="e">
        <f t="shared" si="10"/>
        <v>#REF!</v>
      </c>
      <c r="M20" s="77"/>
      <c r="N20" s="77" t="e">
        <f t="shared" si="11"/>
        <v>#REF!</v>
      </c>
      <c r="O20" s="77"/>
      <c r="P20" s="77" t="e">
        <f t="shared" si="12"/>
        <v>#REF!</v>
      </c>
      <c r="Q20" s="77"/>
      <c r="R20" s="77" t="e">
        <f t="shared" si="13"/>
        <v>#REF!</v>
      </c>
      <c r="S20" s="77" t="e">
        <f t="shared" si="13"/>
        <v>#REF!</v>
      </c>
      <c r="T20" s="77" t="e">
        <f t="shared" si="13"/>
        <v>#REF!</v>
      </c>
      <c r="U20" s="77" t="e">
        <f t="shared" si="14"/>
        <v>#REF!</v>
      </c>
      <c r="V20" s="77" t="e">
        <f t="shared" si="14"/>
        <v>#REF!</v>
      </c>
      <c r="W20" s="77" t="e">
        <f t="shared" si="15"/>
        <v>#REF!</v>
      </c>
      <c r="X20" s="77"/>
      <c r="Y20" s="77" t="e">
        <f t="shared" si="16"/>
        <v>#REF!</v>
      </c>
      <c r="Z20" s="77" t="e">
        <f t="shared" si="17"/>
        <v>#REF!</v>
      </c>
      <c r="AA20" s="77" t="e">
        <f t="shared" si="17"/>
        <v>#REF!</v>
      </c>
      <c r="AB20" s="77" t="e">
        <f t="shared" si="17"/>
        <v>#REF!</v>
      </c>
    </row>
    <row r="21" spans="1:32" ht="78.75" hidden="1" x14ac:dyDescent="0.25">
      <c r="A21" s="324"/>
      <c r="B21" s="95" t="s">
        <v>237</v>
      </c>
      <c r="C21" s="9">
        <v>1</v>
      </c>
      <c r="D21" s="9">
        <v>1</v>
      </c>
      <c r="E21" s="77">
        <v>1</v>
      </c>
      <c r="F21" s="77" t="e">
        <f>#REF!*#REF!*D21</f>
        <v>#REF!</v>
      </c>
      <c r="G21" s="77"/>
      <c r="H21" s="77" t="e">
        <f>F21*G21*#REF!</f>
        <v>#REF!</v>
      </c>
      <c r="I21" s="77"/>
      <c r="J21" s="77" t="e">
        <f t="shared" si="9"/>
        <v>#REF!</v>
      </c>
      <c r="K21" s="77"/>
      <c r="L21" s="77" t="e">
        <f t="shared" si="10"/>
        <v>#REF!</v>
      </c>
      <c r="M21" s="77"/>
      <c r="N21" s="77" t="e">
        <f t="shared" si="11"/>
        <v>#REF!</v>
      </c>
      <c r="O21" s="77"/>
      <c r="P21" s="77" t="e">
        <f t="shared" si="12"/>
        <v>#REF!</v>
      </c>
      <c r="Q21" s="77"/>
      <c r="R21" s="77" t="e">
        <f t="shared" si="13"/>
        <v>#REF!</v>
      </c>
      <c r="S21" s="77" t="e">
        <f t="shared" si="13"/>
        <v>#REF!</v>
      </c>
      <c r="T21" s="77" t="e">
        <f t="shared" si="13"/>
        <v>#REF!</v>
      </c>
      <c r="U21" s="77" t="e">
        <f t="shared" si="14"/>
        <v>#REF!</v>
      </c>
      <c r="V21" s="77" t="e">
        <f t="shared" si="14"/>
        <v>#REF!</v>
      </c>
      <c r="W21" s="77" t="e">
        <f t="shared" si="15"/>
        <v>#REF!</v>
      </c>
      <c r="X21" s="77"/>
      <c r="Y21" s="77" t="e">
        <f t="shared" si="16"/>
        <v>#REF!</v>
      </c>
      <c r="Z21" s="77" t="e">
        <f t="shared" si="17"/>
        <v>#REF!</v>
      </c>
      <c r="AA21" s="77" t="e">
        <f t="shared" si="17"/>
        <v>#REF!</v>
      </c>
      <c r="AB21" s="77" t="e">
        <f t="shared" si="17"/>
        <v>#REF!</v>
      </c>
    </row>
    <row r="22" spans="1:32" ht="31.5" hidden="1" x14ac:dyDescent="0.25">
      <c r="A22" s="96" t="s">
        <v>236</v>
      </c>
      <c r="B22" s="94" t="s">
        <v>235</v>
      </c>
      <c r="C22" s="150">
        <v>1</v>
      </c>
      <c r="D22" s="150">
        <v>1</v>
      </c>
      <c r="E22" s="77">
        <v>1</v>
      </c>
      <c r="F22" s="77" t="e">
        <f>#REF!*#REF!*D22</f>
        <v>#REF!</v>
      </c>
      <c r="G22" s="77"/>
      <c r="H22" s="77" t="e">
        <f>F22*G22*#REF!</f>
        <v>#REF!</v>
      </c>
      <c r="I22" s="77"/>
      <c r="J22" s="77" t="e">
        <f t="shared" si="9"/>
        <v>#REF!</v>
      </c>
      <c r="K22" s="77"/>
      <c r="L22" s="77" t="e">
        <f t="shared" si="10"/>
        <v>#REF!</v>
      </c>
      <c r="M22" s="77"/>
      <c r="N22" s="77" t="e">
        <f t="shared" si="11"/>
        <v>#REF!</v>
      </c>
      <c r="O22" s="77"/>
      <c r="P22" s="77" t="e">
        <f t="shared" si="12"/>
        <v>#REF!</v>
      </c>
      <c r="Q22" s="77"/>
      <c r="R22" s="77" t="e">
        <f t="shared" si="13"/>
        <v>#REF!</v>
      </c>
      <c r="S22" s="77" t="e">
        <f t="shared" si="13"/>
        <v>#REF!</v>
      </c>
      <c r="T22" s="77" t="e">
        <f t="shared" si="13"/>
        <v>#REF!</v>
      </c>
      <c r="U22" s="77" t="e">
        <f t="shared" si="14"/>
        <v>#REF!</v>
      </c>
      <c r="V22" s="77" t="e">
        <f t="shared" si="14"/>
        <v>#REF!</v>
      </c>
      <c r="W22" s="77" t="e">
        <f t="shared" si="15"/>
        <v>#REF!</v>
      </c>
      <c r="X22" s="77"/>
      <c r="Y22" s="77" t="e">
        <f t="shared" si="16"/>
        <v>#REF!</v>
      </c>
      <c r="Z22" s="77" t="e">
        <f t="shared" si="17"/>
        <v>#REF!</v>
      </c>
      <c r="AA22" s="77" t="e">
        <f t="shared" si="17"/>
        <v>#REF!</v>
      </c>
      <c r="AB22" s="77" t="e">
        <f t="shared" si="17"/>
        <v>#REF!</v>
      </c>
    </row>
    <row r="23" spans="1:32" ht="15.75" hidden="1" x14ac:dyDescent="0.25">
      <c r="A23" s="324" t="s">
        <v>234</v>
      </c>
      <c r="B23" s="95" t="s">
        <v>233</v>
      </c>
      <c r="C23" s="9">
        <v>22</v>
      </c>
      <c r="D23" s="9">
        <v>22</v>
      </c>
      <c r="E23" s="90">
        <v>24</v>
      </c>
      <c r="F23" s="77" t="e">
        <f>#REF!*#REF!*D23</f>
        <v>#REF!</v>
      </c>
      <c r="G23" s="77"/>
      <c r="H23" s="77" t="e">
        <f>F23*G23*#REF!</f>
        <v>#REF!</v>
      </c>
      <c r="I23" s="77"/>
      <c r="J23" s="77" t="e">
        <f t="shared" si="9"/>
        <v>#REF!</v>
      </c>
      <c r="K23" s="77"/>
      <c r="L23" s="77" t="e">
        <f t="shared" si="10"/>
        <v>#REF!</v>
      </c>
      <c r="M23" s="77"/>
      <c r="N23" s="77" t="e">
        <f t="shared" si="11"/>
        <v>#REF!</v>
      </c>
      <c r="O23" s="77"/>
      <c r="P23" s="77" t="e">
        <f t="shared" si="12"/>
        <v>#REF!</v>
      </c>
      <c r="Q23" s="77"/>
      <c r="R23" s="77" t="e">
        <f t="shared" si="13"/>
        <v>#REF!</v>
      </c>
      <c r="S23" s="77" t="e">
        <f t="shared" si="13"/>
        <v>#REF!</v>
      </c>
      <c r="T23" s="77" t="e">
        <f t="shared" si="13"/>
        <v>#REF!</v>
      </c>
      <c r="U23" s="77" t="e">
        <f t="shared" si="14"/>
        <v>#REF!</v>
      </c>
      <c r="V23" s="77" t="e">
        <f t="shared" si="14"/>
        <v>#REF!</v>
      </c>
      <c r="W23" s="77" t="e">
        <f t="shared" si="15"/>
        <v>#REF!</v>
      </c>
      <c r="X23" s="77"/>
      <c r="Y23" s="77" t="e">
        <f t="shared" si="16"/>
        <v>#REF!</v>
      </c>
      <c r="Z23" s="77" t="e">
        <f t="shared" si="17"/>
        <v>#REF!</v>
      </c>
      <c r="AA23" s="77" t="e">
        <f t="shared" si="17"/>
        <v>#REF!</v>
      </c>
      <c r="AB23" s="77" t="e">
        <f t="shared" si="17"/>
        <v>#REF!</v>
      </c>
    </row>
    <row r="24" spans="1:32" ht="31.5" hidden="1" x14ac:dyDescent="0.25">
      <c r="A24" s="324"/>
      <c r="B24" s="89" t="s">
        <v>232</v>
      </c>
      <c r="C24" s="87">
        <v>1</v>
      </c>
      <c r="D24" s="87">
        <v>1</v>
      </c>
      <c r="E24" s="77">
        <v>1</v>
      </c>
      <c r="F24" s="77" t="e">
        <f>#REF!*#REF!*D24</f>
        <v>#REF!</v>
      </c>
      <c r="G24" s="77"/>
      <c r="H24" s="77" t="e">
        <f>F24*G24*#REF!</f>
        <v>#REF!</v>
      </c>
      <c r="I24" s="77"/>
      <c r="J24" s="77" t="e">
        <f t="shared" si="9"/>
        <v>#REF!</v>
      </c>
      <c r="K24" s="77"/>
      <c r="L24" s="77" t="e">
        <f t="shared" si="10"/>
        <v>#REF!</v>
      </c>
      <c r="M24" s="77"/>
      <c r="N24" s="77" t="e">
        <f t="shared" si="11"/>
        <v>#REF!</v>
      </c>
      <c r="O24" s="77"/>
      <c r="P24" s="77" t="e">
        <f t="shared" si="12"/>
        <v>#REF!</v>
      </c>
      <c r="Q24" s="77"/>
      <c r="R24" s="77" t="e">
        <f t="shared" si="13"/>
        <v>#REF!</v>
      </c>
      <c r="S24" s="77" t="e">
        <f t="shared" si="13"/>
        <v>#REF!</v>
      </c>
      <c r="T24" s="77" t="e">
        <f t="shared" si="13"/>
        <v>#REF!</v>
      </c>
      <c r="U24" s="77" t="e">
        <f t="shared" si="14"/>
        <v>#REF!</v>
      </c>
      <c r="V24" s="77" t="e">
        <f t="shared" si="14"/>
        <v>#REF!</v>
      </c>
      <c r="W24" s="77" t="e">
        <f t="shared" si="15"/>
        <v>#REF!</v>
      </c>
      <c r="X24" s="77"/>
      <c r="Y24" s="77" t="e">
        <f t="shared" si="16"/>
        <v>#REF!</v>
      </c>
      <c r="Z24" s="77" t="e">
        <f t="shared" si="17"/>
        <v>#REF!</v>
      </c>
      <c r="AA24" s="77" t="e">
        <f t="shared" si="17"/>
        <v>#REF!</v>
      </c>
      <c r="AB24" s="77" t="e">
        <f t="shared" si="17"/>
        <v>#REF!</v>
      </c>
    </row>
    <row r="25" spans="1:32" ht="47.25" hidden="1" x14ac:dyDescent="0.25">
      <c r="A25" s="324"/>
      <c r="B25" s="92" t="s">
        <v>231</v>
      </c>
      <c r="C25" s="87">
        <v>2</v>
      </c>
      <c r="D25" s="87">
        <v>2</v>
      </c>
      <c r="E25" s="77">
        <v>2</v>
      </c>
      <c r="F25" s="77" t="e">
        <f>#REF!*#REF!*D25</f>
        <v>#REF!</v>
      </c>
      <c r="G25" s="77"/>
      <c r="H25" s="77" t="e">
        <f>F25*G25*#REF!</f>
        <v>#REF!</v>
      </c>
      <c r="I25" s="77"/>
      <c r="J25" s="77" t="e">
        <f t="shared" si="9"/>
        <v>#REF!</v>
      </c>
      <c r="K25" s="77"/>
      <c r="L25" s="77" t="e">
        <f t="shared" si="10"/>
        <v>#REF!</v>
      </c>
      <c r="M25" s="77"/>
      <c r="N25" s="77" t="e">
        <f t="shared" si="11"/>
        <v>#REF!</v>
      </c>
      <c r="O25" s="77"/>
      <c r="P25" s="77" t="e">
        <f t="shared" si="12"/>
        <v>#REF!</v>
      </c>
      <c r="Q25" s="77"/>
      <c r="R25" s="77" t="e">
        <f t="shared" si="13"/>
        <v>#REF!</v>
      </c>
      <c r="S25" s="77" t="e">
        <f t="shared" si="13"/>
        <v>#REF!</v>
      </c>
      <c r="T25" s="77" t="e">
        <f t="shared" si="13"/>
        <v>#REF!</v>
      </c>
      <c r="U25" s="77" t="e">
        <f t="shared" si="14"/>
        <v>#REF!</v>
      </c>
      <c r="V25" s="77" t="e">
        <f t="shared" si="14"/>
        <v>#REF!</v>
      </c>
      <c r="W25" s="77" t="e">
        <f t="shared" si="15"/>
        <v>#REF!</v>
      </c>
      <c r="X25" s="77"/>
      <c r="Y25" s="77" t="e">
        <f t="shared" si="16"/>
        <v>#REF!</v>
      </c>
      <c r="Z25" s="77" t="e">
        <f t="shared" si="17"/>
        <v>#REF!</v>
      </c>
      <c r="AA25" s="77" t="e">
        <f t="shared" si="17"/>
        <v>#REF!</v>
      </c>
      <c r="AB25" s="77" t="e">
        <f t="shared" si="17"/>
        <v>#REF!</v>
      </c>
    </row>
    <row r="26" spans="1:32" ht="15.75" hidden="1" x14ac:dyDescent="0.25">
      <c r="A26" s="324"/>
      <c r="B26" s="92" t="s">
        <v>230</v>
      </c>
      <c r="C26" s="87">
        <v>1</v>
      </c>
      <c r="D26" s="87">
        <v>1</v>
      </c>
      <c r="E26" s="77">
        <v>1</v>
      </c>
      <c r="F26" s="77" t="e">
        <f>#REF!*#REF!*D26</f>
        <v>#REF!</v>
      </c>
      <c r="G26" s="77"/>
      <c r="H26" s="77" t="e">
        <f>F26*G26*#REF!</f>
        <v>#REF!</v>
      </c>
      <c r="I26" s="77"/>
      <c r="J26" s="77" t="e">
        <f t="shared" si="9"/>
        <v>#REF!</v>
      </c>
      <c r="K26" s="77"/>
      <c r="L26" s="77" t="e">
        <f t="shared" si="10"/>
        <v>#REF!</v>
      </c>
      <c r="M26" s="77"/>
      <c r="N26" s="77" t="e">
        <f t="shared" si="11"/>
        <v>#REF!</v>
      </c>
      <c r="O26" s="77"/>
      <c r="P26" s="77" t="e">
        <f t="shared" si="12"/>
        <v>#REF!</v>
      </c>
      <c r="Q26" s="77"/>
      <c r="R26" s="77" t="e">
        <f t="shared" si="13"/>
        <v>#REF!</v>
      </c>
      <c r="S26" s="77" t="e">
        <f t="shared" si="13"/>
        <v>#REF!</v>
      </c>
      <c r="T26" s="77" t="e">
        <f t="shared" si="13"/>
        <v>#REF!</v>
      </c>
      <c r="U26" s="77" t="e">
        <f t="shared" si="14"/>
        <v>#REF!</v>
      </c>
      <c r="V26" s="77" t="e">
        <f t="shared" si="14"/>
        <v>#REF!</v>
      </c>
      <c r="W26" s="77" t="e">
        <f t="shared" si="15"/>
        <v>#REF!</v>
      </c>
      <c r="X26" s="77"/>
      <c r="Y26" s="77" t="e">
        <f t="shared" si="16"/>
        <v>#REF!</v>
      </c>
      <c r="Z26" s="77" t="e">
        <f t="shared" si="17"/>
        <v>#REF!</v>
      </c>
      <c r="AA26" s="77" t="e">
        <f t="shared" si="17"/>
        <v>#REF!</v>
      </c>
      <c r="AB26" s="77" t="e">
        <f t="shared" si="17"/>
        <v>#REF!</v>
      </c>
    </row>
    <row r="27" spans="1:32" ht="31.5" hidden="1" x14ac:dyDescent="0.25">
      <c r="A27" s="324"/>
      <c r="B27" s="92" t="s">
        <v>229</v>
      </c>
      <c r="C27" s="87">
        <v>2</v>
      </c>
      <c r="D27" s="87">
        <v>2</v>
      </c>
      <c r="E27" s="77">
        <v>2</v>
      </c>
      <c r="F27" s="77" t="e">
        <f>#REF!*#REF!*D27</f>
        <v>#REF!</v>
      </c>
      <c r="G27" s="77"/>
      <c r="H27" s="77" t="e">
        <f>F27*G27*#REF!</f>
        <v>#REF!</v>
      </c>
      <c r="I27" s="77"/>
      <c r="J27" s="77" t="e">
        <f t="shared" si="9"/>
        <v>#REF!</v>
      </c>
      <c r="K27" s="77"/>
      <c r="L27" s="77" t="e">
        <f t="shared" si="10"/>
        <v>#REF!</v>
      </c>
      <c r="M27" s="77"/>
      <c r="N27" s="77" t="e">
        <f t="shared" si="11"/>
        <v>#REF!</v>
      </c>
      <c r="O27" s="77"/>
      <c r="P27" s="77" t="e">
        <f t="shared" si="12"/>
        <v>#REF!</v>
      </c>
      <c r="Q27" s="77"/>
      <c r="R27" s="77" t="e">
        <f t="shared" si="13"/>
        <v>#REF!</v>
      </c>
      <c r="S27" s="77" t="e">
        <f t="shared" si="13"/>
        <v>#REF!</v>
      </c>
      <c r="T27" s="77" t="e">
        <f t="shared" si="13"/>
        <v>#REF!</v>
      </c>
      <c r="U27" s="77" t="e">
        <f t="shared" si="14"/>
        <v>#REF!</v>
      </c>
      <c r="V27" s="77" t="e">
        <f t="shared" si="14"/>
        <v>#REF!</v>
      </c>
      <c r="W27" s="77" t="e">
        <f t="shared" si="15"/>
        <v>#REF!</v>
      </c>
      <c r="X27" s="77"/>
      <c r="Y27" s="77" t="e">
        <f t="shared" si="16"/>
        <v>#REF!</v>
      </c>
      <c r="Z27" s="77" t="e">
        <f t="shared" si="17"/>
        <v>#REF!</v>
      </c>
      <c r="AA27" s="77" t="e">
        <f t="shared" si="17"/>
        <v>#REF!</v>
      </c>
      <c r="AB27" s="77" t="e">
        <f t="shared" si="17"/>
        <v>#REF!</v>
      </c>
    </row>
    <row r="28" spans="1:32" ht="31.5" hidden="1" x14ac:dyDescent="0.25">
      <c r="A28" s="324"/>
      <c r="B28" s="92" t="s">
        <v>228</v>
      </c>
      <c r="C28" s="87">
        <v>1</v>
      </c>
      <c r="D28" s="87">
        <v>1</v>
      </c>
      <c r="E28" s="77">
        <v>1</v>
      </c>
      <c r="F28" s="77" t="e">
        <f>#REF!*#REF!*D28</f>
        <v>#REF!</v>
      </c>
      <c r="G28" s="77"/>
      <c r="H28" s="77" t="e">
        <f>F28*G28*#REF!</f>
        <v>#REF!</v>
      </c>
      <c r="I28" s="77"/>
      <c r="J28" s="77" t="e">
        <f t="shared" si="9"/>
        <v>#REF!</v>
      </c>
      <c r="K28" s="77"/>
      <c r="L28" s="77" t="e">
        <f t="shared" si="10"/>
        <v>#REF!</v>
      </c>
      <c r="M28" s="77"/>
      <c r="N28" s="77" t="e">
        <f t="shared" si="11"/>
        <v>#REF!</v>
      </c>
      <c r="O28" s="77"/>
      <c r="P28" s="77" t="e">
        <f t="shared" si="12"/>
        <v>#REF!</v>
      </c>
      <c r="Q28" s="77"/>
      <c r="R28" s="77" t="e">
        <f t="shared" si="13"/>
        <v>#REF!</v>
      </c>
      <c r="S28" s="77" t="e">
        <f t="shared" si="13"/>
        <v>#REF!</v>
      </c>
      <c r="T28" s="77" t="e">
        <f t="shared" si="13"/>
        <v>#REF!</v>
      </c>
      <c r="U28" s="77" t="e">
        <f t="shared" si="14"/>
        <v>#REF!</v>
      </c>
      <c r="V28" s="77" t="e">
        <f t="shared" si="14"/>
        <v>#REF!</v>
      </c>
      <c r="W28" s="77" t="e">
        <f t="shared" si="15"/>
        <v>#REF!</v>
      </c>
      <c r="X28" s="77"/>
      <c r="Y28" s="77" t="e">
        <f t="shared" si="16"/>
        <v>#REF!</v>
      </c>
      <c r="Z28" s="77" t="e">
        <f t="shared" si="17"/>
        <v>#REF!</v>
      </c>
      <c r="AA28" s="77" t="e">
        <f t="shared" si="17"/>
        <v>#REF!</v>
      </c>
      <c r="AB28" s="77" t="e">
        <f t="shared" si="17"/>
        <v>#REF!</v>
      </c>
    </row>
    <row r="29" spans="1:32" ht="47.25" hidden="1" x14ac:dyDescent="0.25">
      <c r="A29" s="324"/>
      <c r="B29" s="92" t="s">
        <v>227</v>
      </c>
      <c r="C29" s="87">
        <v>2</v>
      </c>
      <c r="D29" s="87">
        <v>2</v>
      </c>
      <c r="E29" s="77">
        <v>2</v>
      </c>
      <c r="F29" s="77" t="e">
        <f>#REF!*#REF!*D29</f>
        <v>#REF!</v>
      </c>
      <c r="G29" s="77"/>
      <c r="H29" s="77" t="e">
        <f>F29*G29*#REF!</f>
        <v>#REF!</v>
      </c>
      <c r="I29" s="77"/>
      <c r="J29" s="77" t="e">
        <f t="shared" si="9"/>
        <v>#REF!</v>
      </c>
      <c r="K29" s="77"/>
      <c r="L29" s="77" t="e">
        <f t="shared" si="10"/>
        <v>#REF!</v>
      </c>
      <c r="M29" s="77"/>
      <c r="N29" s="77" t="e">
        <f t="shared" si="11"/>
        <v>#REF!</v>
      </c>
      <c r="O29" s="77"/>
      <c r="P29" s="77" t="e">
        <f t="shared" si="12"/>
        <v>#REF!</v>
      </c>
      <c r="Q29" s="77"/>
      <c r="R29" s="77" t="e">
        <f t="shared" si="13"/>
        <v>#REF!</v>
      </c>
      <c r="S29" s="77" t="e">
        <f t="shared" si="13"/>
        <v>#REF!</v>
      </c>
      <c r="T29" s="77" t="e">
        <f t="shared" si="13"/>
        <v>#REF!</v>
      </c>
      <c r="U29" s="77" t="e">
        <f t="shared" si="14"/>
        <v>#REF!</v>
      </c>
      <c r="V29" s="77" t="e">
        <f t="shared" si="14"/>
        <v>#REF!</v>
      </c>
      <c r="W29" s="77" t="e">
        <f t="shared" si="15"/>
        <v>#REF!</v>
      </c>
      <c r="X29" s="77"/>
      <c r="Y29" s="77" t="e">
        <f t="shared" si="16"/>
        <v>#REF!</v>
      </c>
      <c r="Z29" s="77" t="e">
        <f t="shared" si="17"/>
        <v>#REF!</v>
      </c>
      <c r="AA29" s="77" t="e">
        <f t="shared" si="17"/>
        <v>#REF!</v>
      </c>
      <c r="AB29" s="77" t="e">
        <f t="shared" si="17"/>
        <v>#REF!</v>
      </c>
    </row>
    <row r="30" spans="1:32" ht="15.75" hidden="1" x14ac:dyDescent="0.25">
      <c r="A30" s="324"/>
      <c r="B30" s="94" t="s">
        <v>226</v>
      </c>
      <c r="C30" s="87">
        <v>1</v>
      </c>
      <c r="D30" s="87">
        <v>1</v>
      </c>
      <c r="E30" s="77">
        <v>1</v>
      </c>
      <c r="F30" s="77" t="e">
        <f>#REF!*#REF!*D30</f>
        <v>#REF!</v>
      </c>
      <c r="G30" s="77"/>
      <c r="H30" s="77" t="e">
        <f>F30*G30*#REF!</f>
        <v>#REF!</v>
      </c>
      <c r="I30" s="77"/>
      <c r="J30" s="77" t="e">
        <f t="shared" si="9"/>
        <v>#REF!</v>
      </c>
      <c r="K30" s="77"/>
      <c r="L30" s="77" t="e">
        <f t="shared" si="10"/>
        <v>#REF!</v>
      </c>
      <c r="M30" s="77"/>
      <c r="N30" s="77" t="e">
        <f t="shared" si="11"/>
        <v>#REF!</v>
      </c>
      <c r="O30" s="77"/>
      <c r="P30" s="77" t="e">
        <f t="shared" si="12"/>
        <v>#REF!</v>
      </c>
      <c r="Q30" s="77"/>
      <c r="R30" s="77" t="e">
        <f t="shared" si="13"/>
        <v>#REF!</v>
      </c>
      <c r="S30" s="77" t="e">
        <f t="shared" si="13"/>
        <v>#REF!</v>
      </c>
      <c r="T30" s="77" t="e">
        <f t="shared" si="13"/>
        <v>#REF!</v>
      </c>
      <c r="U30" s="77" t="e">
        <f t="shared" si="14"/>
        <v>#REF!</v>
      </c>
      <c r="V30" s="77" t="e">
        <f t="shared" si="14"/>
        <v>#REF!</v>
      </c>
      <c r="W30" s="77" t="e">
        <f t="shared" si="15"/>
        <v>#REF!</v>
      </c>
      <c r="X30" s="77"/>
      <c r="Y30" s="77" t="e">
        <f t="shared" si="16"/>
        <v>#REF!</v>
      </c>
      <c r="Z30" s="77" t="e">
        <f t="shared" si="17"/>
        <v>#REF!</v>
      </c>
      <c r="AA30" s="77" t="e">
        <f t="shared" si="17"/>
        <v>#REF!</v>
      </c>
      <c r="AB30" s="77" t="e">
        <f t="shared" si="17"/>
        <v>#REF!</v>
      </c>
    </row>
    <row r="31" spans="1:32" ht="31.5" hidden="1" x14ac:dyDescent="0.25">
      <c r="A31" s="324" t="s">
        <v>225</v>
      </c>
      <c r="B31" s="94" t="s">
        <v>224</v>
      </c>
      <c r="C31" s="87">
        <v>1</v>
      </c>
      <c r="D31" s="87">
        <v>1</v>
      </c>
      <c r="E31" s="90">
        <v>2</v>
      </c>
      <c r="F31" s="77" t="e">
        <f>#REF!*#REF!*D31</f>
        <v>#REF!</v>
      </c>
      <c r="G31" s="77"/>
      <c r="H31" s="77" t="e">
        <f>F31*G31*#REF!</f>
        <v>#REF!</v>
      </c>
      <c r="I31" s="77"/>
      <c r="J31" s="77" t="e">
        <f t="shared" si="9"/>
        <v>#REF!</v>
      </c>
      <c r="K31" s="77"/>
      <c r="L31" s="77" t="e">
        <f t="shared" si="10"/>
        <v>#REF!</v>
      </c>
      <c r="M31" s="77"/>
      <c r="N31" s="77" t="e">
        <f t="shared" si="11"/>
        <v>#REF!</v>
      </c>
      <c r="O31" s="77"/>
      <c r="P31" s="77" t="e">
        <f t="shared" si="12"/>
        <v>#REF!</v>
      </c>
      <c r="Q31" s="77"/>
      <c r="R31" s="77" t="e">
        <f t="shared" si="13"/>
        <v>#REF!</v>
      </c>
      <c r="S31" s="77" t="e">
        <f t="shared" si="13"/>
        <v>#REF!</v>
      </c>
      <c r="T31" s="77" t="e">
        <f t="shared" si="13"/>
        <v>#REF!</v>
      </c>
      <c r="U31" s="77" t="e">
        <f t="shared" si="14"/>
        <v>#REF!</v>
      </c>
      <c r="V31" s="77" t="e">
        <f t="shared" si="14"/>
        <v>#REF!</v>
      </c>
      <c r="W31" s="77" t="e">
        <f t="shared" si="15"/>
        <v>#REF!</v>
      </c>
      <c r="X31" s="77"/>
      <c r="Y31" s="77" t="e">
        <f t="shared" si="16"/>
        <v>#REF!</v>
      </c>
      <c r="Z31" s="77" t="e">
        <f t="shared" si="17"/>
        <v>#REF!</v>
      </c>
      <c r="AA31" s="77" t="e">
        <f t="shared" si="17"/>
        <v>#REF!</v>
      </c>
      <c r="AB31" s="77" t="e">
        <f t="shared" si="17"/>
        <v>#REF!</v>
      </c>
    </row>
    <row r="32" spans="1:32" ht="15.75" hidden="1" x14ac:dyDescent="0.25">
      <c r="A32" s="324"/>
      <c r="B32" s="92" t="s">
        <v>223</v>
      </c>
      <c r="C32" s="87">
        <v>0.5</v>
      </c>
      <c r="D32" s="87">
        <v>0.5</v>
      </c>
      <c r="E32" s="90">
        <v>1</v>
      </c>
      <c r="F32" s="77" t="e">
        <f>#REF!*#REF!*D32</f>
        <v>#REF!</v>
      </c>
      <c r="G32" s="77"/>
      <c r="H32" s="77" t="e">
        <f>F32*G32*#REF!</f>
        <v>#REF!</v>
      </c>
      <c r="I32" s="77"/>
      <c r="J32" s="77" t="e">
        <f t="shared" si="9"/>
        <v>#REF!</v>
      </c>
      <c r="K32" s="77"/>
      <c r="L32" s="77" t="e">
        <f t="shared" si="10"/>
        <v>#REF!</v>
      </c>
      <c r="M32" s="77"/>
      <c r="N32" s="77" t="e">
        <f t="shared" si="11"/>
        <v>#REF!</v>
      </c>
      <c r="O32" s="77"/>
      <c r="P32" s="77" t="e">
        <f t="shared" si="12"/>
        <v>#REF!</v>
      </c>
      <c r="Q32" s="77"/>
      <c r="R32" s="77" t="e">
        <f t="shared" si="13"/>
        <v>#REF!</v>
      </c>
      <c r="S32" s="77" t="e">
        <f t="shared" si="13"/>
        <v>#REF!</v>
      </c>
      <c r="T32" s="77" t="e">
        <f t="shared" si="13"/>
        <v>#REF!</v>
      </c>
      <c r="U32" s="77" t="e">
        <f t="shared" si="14"/>
        <v>#REF!</v>
      </c>
      <c r="V32" s="77" t="e">
        <f t="shared" si="14"/>
        <v>#REF!</v>
      </c>
      <c r="W32" s="77" t="e">
        <f t="shared" si="15"/>
        <v>#REF!</v>
      </c>
      <c r="X32" s="77"/>
      <c r="Y32" s="77" t="e">
        <f t="shared" si="16"/>
        <v>#REF!</v>
      </c>
      <c r="Z32" s="77" t="e">
        <f t="shared" si="17"/>
        <v>#REF!</v>
      </c>
      <c r="AA32" s="77" t="e">
        <f t="shared" si="17"/>
        <v>#REF!</v>
      </c>
      <c r="AB32" s="77" t="e">
        <f t="shared" si="17"/>
        <v>#REF!</v>
      </c>
    </row>
    <row r="33" spans="1:32" ht="15.75" hidden="1" x14ac:dyDescent="0.25">
      <c r="A33" s="324"/>
      <c r="B33" s="92" t="s">
        <v>222</v>
      </c>
      <c r="C33" s="91">
        <v>1</v>
      </c>
      <c r="D33" s="87">
        <v>1</v>
      </c>
      <c r="E33" s="77">
        <v>1</v>
      </c>
      <c r="F33" s="77" t="e">
        <f>#REF!*#REF!*D33</f>
        <v>#REF!</v>
      </c>
      <c r="G33" s="77"/>
      <c r="H33" s="77" t="e">
        <f>F33*G33*#REF!</f>
        <v>#REF!</v>
      </c>
      <c r="I33" s="77"/>
      <c r="J33" s="77" t="e">
        <f t="shared" si="9"/>
        <v>#REF!</v>
      </c>
      <c r="K33" s="77"/>
      <c r="L33" s="77" t="e">
        <f t="shared" si="10"/>
        <v>#REF!</v>
      </c>
      <c r="M33" s="77"/>
      <c r="N33" s="77" t="e">
        <f t="shared" si="11"/>
        <v>#REF!</v>
      </c>
      <c r="O33" s="77"/>
      <c r="P33" s="77" t="e">
        <f t="shared" si="12"/>
        <v>#REF!</v>
      </c>
      <c r="Q33" s="77"/>
      <c r="R33" s="77" t="e">
        <f t="shared" si="13"/>
        <v>#REF!</v>
      </c>
      <c r="S33" s="77" t="e">
        <f t="shared" si="13"/>
        <v>#REF!</v>
      </c>
      <c r="T33" s="77" t="e">
        <f t="shared" si="13"/>
        <v>#REF!</v>
      </c>
      <c r="U33" s="77" t="e">
        <f t="shared" si="14"/>
        <v>#REF!</v>
      </c>
      <c r="V33" s="77" t="e">
        <f t="shared" si="14"/>
        <v>#REF!</v>
      </c>
      <c r="W33" s="77" t="e">
        <f t="shared" si="15"/>
        <v>#REF!</v>
      </c>
      <c r="X33" s="77"/>
      <c r="Y33" s="77" t="e">
        <f t="shared" si="16"/>
        <v>#REF!</v>
      </c>
      <c r="Z33" s="77" t="e">
        <f t="shared" si="17"/>
        <v>#REF!</v>
      </c>
      <c r="AA33" s="77" t="e">
        <f t="shared" si="17"/>
        <v>#REF!</v>
      </c>
      <c r="AB33" s="77" t="e">
        <f t="shared" si="17"/>
        <v>#REF!</v>
      </c>
    </row>
    <row r="34" spans="1:32" ht="15.75" hidden="1" x14ac:dyDescent="0.25">
      <c r="A34" s="324"/>
      <c r="B34" s="92" t="s">
        <v>221</v>
      </c>
      <c r="C34" s="91">
        <v>1</v>
      </c>
      <c r="D34" s="91">
        <v>1</v>
      </c>
      <c r="E34" s="90">
        <v>1</v>
      </c>
      <c r="F34" s="77" t="e">
        <f>#REF!*#REF!*D34</f>
        <v>#REF!</v>
      </c>
      <c r="G34" s="77"/>
      <c r="H34" s="77" t="e">
        <f>F34*G34*#REF!</f>
        <v>#REF!</v>
      </c>
      <c r="I34" s="77"/>
      <c r="J34" s="77" t="e">
        <f t="shared" si="9"/>
        <v>#REF!</v>
      </c>
      <c r="K34" s="77"/>
      <c r="L34" s="77" t="e">
        <f t="shared" si="10"/>
        <v>#REF!</v>
      </c>
      <c r="M34" s="77"/>
      <c r="N34" s="77" t="e">
        <f t="shared" si="11"/>
        <v>#REF!</v>
      </c>
      <c r="O34" s="77"/>
      <c r="P34" s="77" t="e">
        <f t="shared" si="12"/>
        <v>#REF!</v>
      </c>
      <c r="Q34" s="77"/>
      <c r="R34" s="77" t="e">
        <f t="shared" si="13"/>
        <v>#REF!</v>
      </c>
      <c r="S34" s="77" t="e">
        <f t="shared" si="13"/>
        <v>#REF!</v>
      </c>
      <c r="T34" s="77" t="e">
        <f t="shared" si="13"/>
        <v>#REF!</v>
      </c>
      <c r="U34" s="77" t="e">
        <f t="shared" si="14"/>
        <v>#REF!</v>
      </c>
      <c r="V34" s="77" t="e">
        <f t="shared" si="14"/>
        <v>#REF!</v>
      </c>
      <c r="W34" s="77" t="e">
        <f t="shared" si="15"/>
        <v>#REF!</v>
      </c>
      <c r="X34" s="77"/>
      <c r="Y34" s="77" t="e">
        <f t="shared" si="16"/>
        <v>#REF!</v>
      </c>
      <c r="Z34" s="77" t="e">
        <f t="shared" si="17"/>
        <v>#REF!</v>
      </c>
      <c r="AA34" s="77" t="e">
        <f t="shared" si="17"/>
        <v>#REF!</v>
      </c>
      <c r="AB34" s="77" t="e">
        <f t="shared" si="17"/>
        <v>#REF!</v>
      </c>
    </row>
    <row r="35" spans="1:32" ht="31.5" hidden="1" x14ac:dyDescent="0.25">
      <c r="A35" s="324"/>
      <c r="B35" s="93" t="s">
        <v>220</v>
      </c>
      <c r="C35" s="91">
        <v>1</v>
      </c>
      <c r="D35" s="91">
        <v>1</v>
      </c>
      <c r="E35" s="77">
        <v>1</v>
      </c>
      <c r="F35" s="77" t="e">
        <f>#REF!*#REF!*D35</f>
        <v>#REF!</v>
      </c>
      <c r="G35" s="77"/>
      <c r="H35" s="77" t="e">
        <f>F35*G35*#REF!</f>
        <v>#REF!</v>
      </c>
      <c r="I35" s="77"/>
      <c r="J35" s="77" t="e">
        <f t="shared" si="9"/>
        <v>#REF!</v>
      </c>
      <c r="K35" s="77"/>
      <c r="L35" s="77" t="e">
        <f t="shared" si="10"/>
        <v>#REF!</v>
      </c>
      <c r="M35" s="77"/>
      <c r="N35" s="77" t="e">
        <f t="shared" si="11"/>
        <v>#REF!</v>
      </c>
      <c r="O35" s="77"/>
      <c r="P35" s="77" t="e">
        <f t="shared" si="12"/>
        <v>#REF!</v>
      </c>
      <c r="Q35" s="77"/>
      <c r="R35" s="77" t="e">
        <f t="shared" si="13"/>
        <v>#REF!</v>
      </c>
      <c r="S35" s="77" t="e">
        <f t="shared" si="13"/>
        <v>#REF!</v>
      </c>
      <c r="T35" s="77" t="e">
        <f t="shared" si="13"/>
        <v>#REF!</v>
      </c>
      <c r="U35" s="77" t="e">
        <f t="shared" si="14"/>
        <v>#REF!</v>
      </c>
      <c r="V35" s="77" t="e">
        <f t="shared" si="14"/>
        <v>#REF!</v>
      </c>
      <c r="W35" s="77" t="e">
        <f t="shared" si="15"/>
        <v>#REF!</v>
      </c>
      <c r="X35" s="77"/>
      <c r="Y35" s="77" t="e">
        <f t="shared" si="16"/>
        <v>#REF!</v>
      </c>
      <c r="Z35" s="77" t="e">
        <f t="shared" si="17"/>
        <v>#REF!</v>
      </c>
      <c r="AA35" s="77" t="e">
        <f t="shared" si="17"/>
        <v>#REF!</v>
      </c>
      <c r="AB35" s="77" t="e">
        <f t="shared" si="17"/>
        <v>#REF!</v>
      </c>
    </row>
    <row r="36" spans="1:32" ht="31.5" hidden="1" x14ac:dyDescent="0.25">
      <c r="A36" s="324" t="s">
        <v>219</v>
      </c>
      <c r="B36" s="92" t="s">
        <v>218</v>
      </c>
      <c r="C36" s="91">
        <v>1</v>
      </c>
      <c r="D36" s="91">
        <v>1</v>
      </c>
      <c r="E36" s="77">
        <v>1</v>
      </c>
      <c r="F36" s="77" t="e">
        <f>#REF!*#REF!*D36</f>
        <v>#REF!</v>
      </c>
      <c r="G36" s="77"/>
      <c r="H36" s="77" t="e">
        <f>F36*G36*#REF!</f>
        <v>#REF!</v>
      </c>
      <c r="I36" s="77"/>
      <c r="J36" s="77" t="e">
        <f t="shared" si="9"/>
        <v>#REF!</v>
      </c>
      <c r="K36" s="77"/>
      <c r="L36" s="77" t="e">
        <f t="shared" si="10"/>
        <v>#REF!</v>
      </c>
      <c r="M36" s="77"/>
      <c r="N36" s="77" t="e">
        <f t="shared" si="11"/>
        <v>#REF!</v>
      </c>
      <c r="O36" s="77"/>
      <c r="P36" s="77" t="e">
        <f t="shared" si="12"/>
        <v>#REF!</v>
      </c>
      <c r="Q36" s="77"/>
      <c r="R36" s="77" t="e">
        <f t="shared" si="13"/>
        <v>#REF!</v>
      </c>
      <c r="S36" s="77" t="e">
        <f t="shared" si="13"/>
        <v>#REF!</v>
      </c>
      <c r="T36" s="77" t="e">
        <f t="shared" si="13"/>
        <v>#REF!</v>
      </c>
      <c r="U36" s="77" t="e">
        <f t="shared" si="14"/>
        <v>#REF!</v>
      </c>
      <c r="V36" s="77" t="e">
        <f t="shared" si="14"/>
        <v>#REF!</v>
      </c>
      <c r="W36" s="77" t="e">
        <f t="shared" si="15"/>
        <v>#REF!</v>
      </c>
      <c r="X36" s="77"/>
      <c r="Y36" s="77" t="e">
        <f t="shared" si="16"/>
        <v>#REF!</v>
      </c>
      <c r="Z36" s="77" t="e">
        <f t="shared" si="17"/>
        <v>#REF!</v>
      </c>
      <c r="AA36" s="77" t="e">
        <f t="shared" si="17"/>
        <v>#REF!</v>
      </c>
      <c r="AB36" s="77" t="e">
        <f t="shared" si="17"/>
        <v>#REF!</v>
      </c>
    </row>
    <row r="37" spans="1:32" ht="31.5" hidden="1" x14ac:dyDescent="0.25">
      <c r="A37" s="324"/>
      <c r="B37" s="89" t="s">
        <v>217</v>
      </c>
      <c r="C37" s="87">
        <v>14</v>
      </c>
      <c r="D37" s="87">
        <v>14</v>
      </c>
      <c r="E37" s="90">
        <v>14</v>
      </c>
      <c r="F37" s="77" t="e">
        <f>#REF!*#REF!*D37</f>
        <v>#REF!</v>
      </c>
      <c r="G37" s="77"/>
      <c r="H37" s="77" t="e">
        <f>F37*G37*#REF!</f>
        <v>#REF!</v>
      </c>
      <c r="I37" s="77"/>
      <c r="J37" s="77" t="e">
        <f t="shared" si="9"/>
        <v>#REF!</v>
      </c>
      <c r="K37" s="77"/>
      <c r="L37" s="77" t="e">
        <f t="shared" si="10"/>
        <v>#REF!</v>
      </c>
      <c r="M37" s="77"/>
      <c r="N37" s="77" t="e">
        <f t="shared" si="11"/>
        <v>#REF!</v>
      </c>
      <c r="O37" s="77"/>
      <c r="P37" s="77" t="e">
        <f t="shared" si="12"/>
        <v>#REF!</v>
      </c>
      <c r="Q37" s="77"/>
      <c r="R37" s="77" t="e">
        <f t="shared" si="13"/>
        <v>#REF!</v>
      </c>
      <c r="S37" s="77" t="e">
        <f t="shared" si="13"/>
        <v>#REF!</v>
      </c>
      <c r="T37" s="77" t="e">
        <f t="shared" si="13"/>
        <v>#REF!</v>
      </c>
      <c r="U37" s="77" t="e">
        <f t="shared" si="14"/>
        <v>#REF!</v>
      </c>
      <c r="V37" s="77" t="e">
        <f t="shared" si="14"/>
        <v>#REF!</v>
      </c>
      <c r="W37" s="77" t="e">
        <f t="shared" si="15"/>
        <v>#REF!</v>
      </c>
      <c r="X37" s="77"/>
      <c r="Y37" s="77" t="e">
        <f t="shared" si="16"/>
        <v>#REF!</v>
      </c>
      <c r="Z37" s="77" t="e">
        <f t="shared" si="17"/>
        <v>#REF!</v>
      </c>
      <c r="AA37" s="77" t="e">
        <f t="shared" si="17"/>
        <v>#REF!</v>
      </c>
      <c r="AB37" s="77" t="e">
        <f t="shared" si="17"/>
        <v>#REF!</v>
      </c>
    </row>
    <row r="38" spans="1:32" ht="15.75" hidden="1" x14ac:dyDescent="0.25">
      <c r="A38" s="330" t="s">
        <v>216</v>
      </c>
      <c r="B38" s="89" t="s">
        <v>215</v>
      </c>
      <c r="C38" s="87">
        <v>3</v>
      </c>
      <c r="D38" s="87">
        <v>3</v>
      </c>
      <c r="E38" s="77">
        <v>3</v>
      </c>
      <c r="F38" s="77" t="e">
        <f>#REF!*#REF!*D38</f>
        <v>#REF!</v>
      </c>
      <c r="G38" s="77"/>
      <c r="H38" s="77" t="e">
        <f>F38*G38*#REF!</f>
        <v>#REF!</v>
      </c>
      <c r="I38" s="77"/>
      <c r="J38" s="77" t="e">
        <f t="shared" si="9"/>
        <v>#REF!</v>
      </c>
      <c r="K38" s="77"/>
      <c r="L38" s="77" t="e">
        <f t="shared" si="10"/>
        <v>#REF!</v>
      </c>
      <c r="M38" s="77"/>
      <c r="N38" s="77" t="e">
        <f t="shared" si="11"/>
        <v>#REF!</v>
      </c>
      <c r="O38" s="77"/>
      <c r="P38" s="77" t="e">
        <f t="shared" si="12"/>
        <v>#REF!</v>
      </c>
      <c r="Q38" s="77"/>
      <c r="R38" s="77" t="e">
        <f t="shared" si="13"/>
        <v>#REF!</v>
      </c>
      <c r="S38" s="77" t="e">
        <f t="shared" si="13"/>
        <v>#REF!</v>
      </c>
      <c r="T38" s="77" t="e">
        <f t="shared" si="13"/>
        <v>#REF!</v>
      </c>
      <c r="U38" s="77" t="e">
        <f t="shared" si="14"/>
        <v>#REF!</v>
      </c>
      <c r="V38" s="77" t="e">
        <f t="shared" si="14"/>
        <v>#REF!</v>
      </c>
      <c r="W38" s="77" t="e">
        <f t="shared" si="15"/>
        <v>#REF!</v>
      </c>
      <c r="X38" s="77"/>
      <c r="Y38" s="77" t="e">
        <f t="shared" si="16"/>
        <v>#REF!</v>
      </c>
      <c r="Z38" s="77" t="e">
        <f t="shared" si="17"/>
        <v>#REF!</v>
      </c>
      <c r="AA38" s="77" t="e">
        <f t="shared" si="17"/>
        <v>#REF!</v>
      </c>
      <c r="AB38" s="77" t="e">
        <f t="shared" si="17"/>
        <v>#REF!</v>
      </c>
    </row>
    <row r="39" spans="1:32" ht="15.75" hidden="1" x14ac:dyDescent="0.25">
      <c r="A39" s="330"/>
      <c r="B39" s="89" t="s">
        <v>214</v>
      </c>
      <c r="C39" s="87">
        <v>3</v>
      </c>
      <c r="D39" s="87">
        <v>3</v>
      </c>
      <c r="E39" s="77">
        <v>3</v>
      </c>
      <c r="F39" s="77" t="e">
        <f>#REF!*#REF!*D39</f>
        <v>#REF!</v>
      </c>
      <c r="G39" s="77"/>
      <c r="H39" s="77" t="e">
        <f>F39*G39*#REF!</f>
        <v>#REF!</v>
      </c>
      <c r="I39" s="77"/>
      <c r="J39" s="77" t="e">
        <f t="shared" si="9"/>
        <v>#REF!</v>
      </c>
      <c r="K39" s="77"/>
      <c r="L39" s="77" t="e">
        <f t="shared" si="10"/>
        <v>#REF!</v>
      </c>
      <c r="M39" s="77"/>
      <c r="N39" s="77" t="e">
        <f t="shared" si="11"/>
        <v>#REF!</v>
      </c>
      <c r="O39" s="77"/>
      <c r="P39" s="77" t="e">
        <f t="shared" si="12"/>
        <v>#REF!</v>
      </c>
      <c r="Q39" s="77"/>
      <c r="R39" s="77" t="e">
        <f t="shared" si="13"/>
        <v>#REF!</v>
      </c>
      <c r="S39" s="77" t="e">
        <f t="shared" si="13"/>
        <v>#REF!</v>
      </c>
      <c r="T39" s="77" t="e">
        <f t="shared" si="13"/>
        <v>#REF!</v>
      </c>
      <c r="U39" s="77" t="e">
        <f t="shared" si="14"/>
        <v>#REF!</v>
      </c>
      <c r="V39" s="77" t="e">
        <f t="shared" si="14"/>
        <v>#REF!</v>
      </c>
      <c r="W39" s="77" t="e">
        <f t="shared" si="15"/>
        <v>#REF!</v>
      </c>
      <c r="X39" s="77"/>
      <c r="Y39" s="77" t="e">
        <f t="shared" si="16"/>
        <v>#REF!</v>
      </c>
      <c r="Z39" s="77" t="e">
        <f t="shared" si="17"/>
        <v>#REF!</v>
      </c>
      <c r="AA39" s="77" t="e">
        <f t="shared" si="17"/>
        <v>#REF!</v>
      </c>
      <c r="AB39" s="77" t="e">
        <f t="shared" si="17"/>
        <v>#REF!</v>
      </c>
    </row>
    <row r="40" spans="1:32" ht="31.5" hidden="1" x14ac:dyDescent="0.25">
      <c r="A40" s="330"/>
      <c r="B40" s="89" t="s">
        <v>213</v>
      </c>
      <c r="C40" s="87">
        <v>2</v>
      </c>
      <c r="D40" s="87">
        <v>2</v>
      </c>
      <c r="E40" s="77">
        <v>2</v>
      </c>
      <c r="F40" s="77" t="e">
        <f>#REF!*#REF!*D40</f>
        <v>#REF!</v>
      </c>
      <c r="G40" s="77"/>
      <c r="H40" s="77" t="e">
        <f>F40*G40*#REF!</f>
        <v>#REF!</v>
      </c>
      <c r="I40" s="77"/>
      <c r="J40" s="77" t="e">
        <f t="shared" si="9"/>
        <v>#REF!</v>
      </c>
      <c r="K40" s="77"/>
      <c r="L40" s="77" t="e">
        <f t="shared" si="10"/>
        <v>#REF!</v>
      </c>
      <c r="M40" s="77"/>
      <c r="N40" s="77" t="e">
        <f t="shared" si="11"/>
        <v>#REF!</v>
      </c>
      <c r="O40" s="77"/>
      <c r="P40" s="77" t="e">
        <f t="shared" si="12"/>
        <v>#REF!</v>
      </c>
      <c r="Q40" s="77"/>
      <c r="R40" s="77" t="e">
        <f t="shared" si="13"/>
        <v>#REF!</v>
      </c>
      <c r="S40" s="77" t="e">
        <f t="shared" si="13"/>
        <v>#REF!</v>
      </c>
      <c r="T40" s="77" t="e">
        <f t="shared" si="13"/>
        <v>#REF!</v>
      </c>
      <c r="U40" s="77" t="e">
        <f t="shared" si="14"/>
        <v>#REF!</v>
      </c>
      <c r="V40" s="77" t="e">
        <f t="shared" si="14"/>
        <v>#REF!</v>
      </c>
      <c r="W40" s="77" t="e">
        <f t="shared" si="15"/>
        <v>#REF!</v>
      </c>
      <c r="X40" s="77"/>
      <c r="Y40" s="77" t="e">
        <f t="shared" si="16"/>
        <v>#REF!</v>
      </c>
      <c r="Z40" s="77" t="e">
        <f t="shared" si="17"/>
        <v>#REF!</v>
      </c>
      <c r="AA40" s="77" t="e">
        <f t="shared" si="17"/>
        <v>#REF!</v>
      </c>
      <c r="AB40" s="77" t="e">
        <f t="shared" si="17"/>
        <v>#REF!</v>
      </c>
    </row>
    <row r="41" spans="1:32" ht="15.75" hidden="1" x14ac:dyDescent="0.25">
      <c r="A41" s="330"/>
      <c r="B41" s="89" t="s">
        <v>212</v>
      </c>
      <c r="C41" s="87">
        <v>1</v>
      </c>
      <c r="D41" s="87">
        <v>1</v>
      </c>
      <c r="E41" s="77">
        <v>1</v>
      </c>
      <c r="F41" s="77" t="e">
        <f>#REF!*#REF!*D41</f>
        <v>#REF!</v>
      </c>
      <c r="G41" s="77"/>
      <c r="H41" s="77" t="e">
        <f>F41*G41*#REF!</f>
        <v>#REF!</v>
      </c>
      <c r="I41" s="77"/>
      <c r="J41" s="77" t="e">
        <f t="shared" si="9"/>
        <v>#REF!</v>
      </c>
      <c r="K41" s="77"/>
      <c r="L41" s="77" t="e">
        <f t="shared" si="10"/>
        <v>#REF!</v>
      </c>
      <c r="M41" s="77"/>
      <c r="N41" s="77" t="e">
        <f t="shared" si="11"/>
        <v>#REF!</v>
      </c>
      <c r="O41" s="77"/>
      <c r="P41" s="77" t="e">
        <f t="shared" si="12"/>
        <v>#REF!</v>
      </c>
      <c r="Q41" s="77"/>
      <c r="R41" s="77" t="e">
        <f t="shared" si="13"/>
        <v>#REF!</v>
      </c>
      <c r="S41" s="77" t="e">
        <f t="shared" si="13"/>
        <v>#REF!</v>
      </c>
      <c r="T41" s="77" t="e">
        <f t="shared" si="13"/>
        <v>#REF!</v>
      </c>
      <c r="U41" s="77" t="e">
        <f t="shared" si="14"/>
        <v>#REF!</v>
      </c>
      <c r="V41" s="77" t="e">
        <f t="shared" si="14"/>
        <v>#REF!</v>
      </c>
      <c r="W41" s="77" t="e">
        <f t="shared" si="15"/>
        <v>#REF!</v>
      </c>
      <c r="X41" s="77"/>
      <c r="Y41" s="77" t="e">
        <f t="shared" si="16"/>
        <v>#REF!</v>
      </c>
      <c r="Z41" s="77" t="e">
        <f t="shared" si="17"/>
        <v>#REF!</v>
      </c>
      <c r="AA41" s="77" t="e">
        <f t="shared" si="17"/>
        <v>#REF!</v>
      </c>
      <c r="AB41" s="77" t="e">
        <f t="shared" si="17"/>
        <v>#REF!</v>
      </c>
    </row>
    <row r="42" spans="1:32" ht="47.25" hidden="1" x14ac:dyDescent="0.25">
      <c r="A42" s="330"/>
      <c r="B42" s="88" t="s">
        <v>211</v>
      </c>
      <c r="C42" s="87">
        <v>4</v>
      </c>
      <c r="D42" s="87">
        <v>4</v>
      </c>
      <c r="E42" s="77">
        <v>4</v>
      </c>
      <c r="F42" s="77" t="e">
        <f>#REF!*#REF!*D42</f>
        <v>#REF!</v>
      </c>
      <c r="G42" s="77"/>
      <c r="H42" s="77" t="e">
        <f>F42*G42*#REF!</f>
        <v>#REF!</v>
      </c>
      <c r="I42" s="77"/>
      <c r="J42" s="77" t="e">
        <f t="shared" si="9"/>
        <v>#REF!</v>
      </c>
      <c r="K42" s="77"/>
      <c r="L42" s="77" t="e">
        <f t="shared" si="10"/>
        <v>#REF!</v>
      </c>
      <c r="M42" s="77"/>
      <c r="N42" s="77" t="e">
        <f t="shared" si="11"/>
        <v>#REF!</v>
      </c>
      <c r="O42" s="77"/>
      <c r="P42" s="77" t="e">
        <f t="shared" si="12"/>
        <v>#REF!</v>
      </c>
      <c r="Q42" s="77"/>
      <c r="R42" s="77" t="e">
        <f t="shared" si="13"/>
        <v>#REF!</v>
      </c>
      <c r="S42" s="77" t="e">
        <f t="shared" si="13"/>
        <v>#REF!</v>
      </c>
      <c r="T42" s="77" t="e">
        <f t="shared" si="13"/>
        <v>#REF!</v>
      </c>
      <c r="U42" s="77" t="e">
        <f t="shared" si="14"/>
        <v>#REF!</v>
      </c>
      <c r="V42" s="77" t="e">
        <f t="shared" si="14"/>
        <v>#REF!</v>
      </c>
      <c r="W42" s="77" t="e">
        <f t="shared" si="15"/>
        <v>#REF!</v>
      </c>
      <c r="X42" s="77"/>
      <c r="Y42" s="77" t="e">
        <f t="shared" si="16"/>
        <v>#REF!</v>
      </c>
      <c r="Z42" s="77" t="e">
        <f t="shared" si="17"/>
        <v>#REF!</v>
      </c>
      <c r="AA42" s="77" t="e">
        <f t="shared" si="17"/>
        <v>#REF!</v>
      </c>
      <c r="AB42" s="77" t="e">
        <f t="shared" si="17"/>
        <v>#REF!</v>
      </c>
    </row>
    <row r="43" spans="1:32" ht="15.75" hidden="1" x14ac:dyDescent="0.25">
      <c r="A43" s="157"/>
      <c r="B43" s="85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</row>
    <row r="44" spans="1:32" ht="15.75" hidden="1" x14ac:dyDescent="0.25">
      <c r="A44" s="157"/>
      <c r="B44" s="85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</row>
    <row r="45" spans="1:32" ht="15.75" hidden="1" x14ac:dyDescent="0.25">
      <c r="A45" s="157"/>
      <c r="B45" s="85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</row>
    <row r="46" spans="1:32" ht="15.75" hidden="1" x14ac:dyDescent="0.25">
      <c r="A46" s="157"/>
      <c r="B46" s="85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</row>
    <row r="47" spans="1:32" s="82" customFormat="1" ht="15.75" hidden="1" x14ac:dyDescent="0.25">
      <c r="A47" s="157"/>
      <c r="B47" s="85" t="s">
        <v>206</v>
      </c>
      <c r="C47" s="85">
        <f>SUM(C18:C46)</f>
        <v>69.5</v>
      </c>
      <c r="D47" s="85">
        <f>SUM(D18:D46)</f>
        <v>69.5</v>
      </c>
      <c r="E47" s="85">
        <f>SUM(E18:E46)</f>
        <v>74</v>
      </c>
      <c r="F47" s="84" t="e">
        <f>SUM(F18:F46)</f>
        <v>#REF!</v>
      </c>
      <c r="G47" s="84"/>
      <c r="H47" s="84" t="e">
        <f>SUM(H18:H46)</f>
        <v>#REF!</v>
      </c>
      <c r="I47" s="84"/>
      <c r="J47" s="84" t="e">
        <f>SUM(J18:J46)</f>
        <v>#REF!</v>
      </c>
      <c r="K47" s="84"/>
      <c r="L47" s="84" t="e">
        <f>SUM(L18:L46)</f>
        <v>#REF!</v>
      </c>
      <c r="M47" s="84"/>
      <c r="N47" s="84" t="e">
        <f>SUM(N18:N46)</f>
        <v>#REF!</v>
      </c>
      <c r="O47" s="84"/>
      <c r="P47" s="84" t="e">
        <f>SUM(P18:P46)</f>
        <v>#REF!</v>
      </c>
      <c r="Q47" s="84"/>
      <c r="R47" s="84" t="e">
        <f t="shared" ref="R47:W47" si="18">SUM(R18:R46)</f>
        <v>#REF!</v>
      </c>
      <c r="S47" s="84" t="e">
        <f t="shared" si="18"/>
        <v>#REF!</v>
      </c>
      <c r="T47" s="84" t="e">
        <f t="shared" si="18"/>
        <v>#REF!</v>
      </c>
      <c r="U47" s="84" t="e">
        <f t="shared" si="18"/>
        <v>#REF!</v>
      </c>
      <c r="V47" s="84" t="e">
        <f t="shared" si="18"/>
        <v>#REF!</v>
      </c>
      <c r="W47" s="84" t="e">
        <f t="shared" si="18"/>
        <v>#REF!</v>
      </c>
      <c r="X47" s="84"/>
      <c r="Y47" s="84" t="e">
        <f>SUM(Y18:Y46)</f>
        <v>#REF!</v>
      </c>
      <c r="Z47" s="84" t="e">
        <f>SUM(Z18:Z46)</f>
        <v>#REF!</v>
      </c>
      <c r="AA47" s="84" t="e">
        <f>SUM(AA18:AA46)</f>
        <v>#REF!</v>
      </c>
      <c r="AB47" s="84" t="e">
        <f>SUM(AB18:AB46)</f>
        <v>#REF!</v>
      </c>
      <c r="AC47" s="83"/>
      <c r="AD47" s="83"/>
      <c r="AE47" s="83"/>
      <c r="AF47" s="83"/>
    </row>
    <row r="48" spans="1:32" s="78" customFormat="1" ht="15" hidden="1" customHeight="1" x14ac:dyDescent="0.25">
      <c r="A48" s="81" t="s">
        <v>210</v>
      </c>
      <c r="B48" s="80"/>
      <c r="C48" s="79" t="e">
        <f>#REF!+C17+C47</f>
        <v>#REF!</v>
      </c>
      <c r="D48" s="79" t="e">
        <f>#REF!+D17+D47</f>
        <v>#REF!</v>
      </c>
      <c r="E48" s="79" t="e">
        <f>#REF!+E17+E47</f>
        <v>#REF!</v>
      </c>
      <c r="F48" s="79" t="e">
        <f>#REF!+F17+F47</f>
        <v>#REF!</v>
      </c>
      <c r="G48" s="79"/>
      <c r="H48" s="79" t="e">
        <f>#REF!+H17+H47</f>
        <v>#REF!</v>
      </c>
      <c r="I48" s="79"/>
      <c r="J48" s="79" t="e">
        <f>#REF!+J17+J47</f>
        <v>#REF!</v>
      </c>
      <c r="K48" s="79"/>
      <c r="L48" s="79" t="e">
        <f>#REF!+L17+L47</f>
        <v>#REF!</v>
      </c>
      <c r="M48" s="79"/>
      <c r="N48" s="79" t="e">
        <f>#REF!+N17+N47</f>
        <v>#REF!</v>
      </c>
      <c r="O48" s="79"/>
      <c r="P48" s="79" t="e">
        <f>#REF!+P17+P47</f>
        <v>#REF!</v>
      </c>
      <c r="Q48" s="79"/>
      <c r="R48" s="79" t="e">
        <f>#REF!+R17+R47</f>
        <v>#REF!</v>
      </c>
      <c r="S48" s="79" t="e">
        <f>#REF!+S17+S47</f>
        <v>#REF!</v>
      </c>
      <c r="T48" s="79" t="e">
        <f>#REF!+T17+T47</f>
        <v>#REF!</v>
      </c>
      <c r="U48" s="79" t="e">
        <f>#REF!+U17+U47</f>
        <v>#REF!</v>
      </c>
      <c r="V48" s="79" t="e">
        <f>#REF!+V17+V47</f>
        <v>#REF!</v>
      </c>
      <c r="W48" s="79" t="e">
        <f>#REF!+W17+W47</f>
        <v>#REF!</v>
      </c>
      <c r="X48" s="79"/>
      <c r="Y48" s="79" t="e">
        <f>#REF!+Y17+Y47</f>
        <v>#REF!</v>
      </c>
      <c r="Z48" s="79" t="e">
        <f>#REF!+Z17+Z47</f>
        <v>#REF!</v>
      </c>
      <c r="AA48" s="79" t="e">
        <f>#REF!+AA17+AA47</f>
        <v>#REF!</v>
      </c>
      <c r="AB48" s="79" t="e">
        <f>#REF!+AB17+AB47</f>
        <v>#REF!</v>
      </c>
      <c r="AC48" s="72"/>
      <c r="AD48" s="72"/>
      <c r="AE48" s="72"/>
      <c r="AF48" s="72"/>
    </row>
    <row r="49" spans="1:32" s="78" customFormat="1" ht="15" hidden="1" customHeight="1" x14ac:dyDescent="0.25">
      <c r="A49" s="81"/>
      <c r="B49" s="80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2"/>
      <c r="AD49" s="72"/>
      <c r="AE49" s="72"/>
      <c r="AF49" s="72"/>
    </row>
    <row r="50" spans="1:32" ht="15.75" hidden="1" x14ac:dyDescent="0.25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</row>
    <row r="51" spans="1:32" ht="30" hidden="1" customHeight="1" x14ac:dyDescent="0.25">
      <c r="A51" s="331" t="s">
        <v>209</v>
      </c>
      <c r="B51" s="331"/>
      <c r="C51" s="331"/>
      <c r="D51" s="331"/>
      <c r="E51" s="331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</row>
    <row r="52" spans="1:32" ht="15.75" hidden="1" x14ac:dyDescent="0.25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</row>
    <row r="53" spans="1:32" ht="30" hidden="1" customHeight="1" x14ac:dyDescent="0.25">
      <c r="A53" s="331" t="s">
        <v>208</v>
      </c>
      <c r="B53" s="331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</row>
    <row r="54" spans="1:32" ht="15.75" hidden="1" x14ac:dyDescent="0.25">
      <c r="A54" s="158" t="s">
        <v>207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</row>
    <row r="55" spans="1:32" ht="15.75" x14ac:dyDescent="0.25">
      <c r="A55" s="332" t="s">
        <v>361</v>
      </c>
      <c r="B55" s="332"/>
      <c r="C55" s="209">
        <f>C11+C17</f>
        <v>0</v>
      </c>
      <c r="D55" s="209">
        <f>D11+D17</f>
        <v>0</v>
      </c>
      <c r="E55" s="209">
        <f>E11+E17</f>
        <v>0</v>
      </c>
      <c r="F55" s="210">
        <f>F11+F17</f>
        <v>0</v>
      </c>
      <c r="G55" s="210" t="s">
        <v>256</v>
      </c>
      <c r="H55" s="210">
        <f>H11+H17</f>
        <v>0</v>
      </c>
      <c r="I55" s="210" t="s">
        <v>256</v>
      </c>
      <c r="J55" s="210">
        <f>J11+J17</f>
        <v>0</v>
      </c>
      <c r="K55" s="210" t="s">
        <v>256</v>
      </c>
      <c r="L55" s="210">
        <f>L11+L17</f>
        <v>0</v>
      </c>
      <c r="M55" s="210" t="s">
        <v>256</v>
      </c>
      <c r="N55" s="210">
        <f>N11+N17</f>
        <v>0</v>
      </c>
      <c r="O55" s="210" t="s">
        <v>256</v>
      </c>
      <c r="P55" s="210">
        <f>P11+P17</f>
        <v>0</v>
      </c>
      <c r="Q55" s="210" t="s">
        <v>256</v>
      </c>
      <c r="R55" s="210">
        <f t="shared" ref="R55:W55" si="19">R11+R17</f>
        <v>0</v>
      </c>
      <c r="S55" s="210">
        <f t="shared" si="19"/>
        <v>0</v>
      </c>
      <c r="T55" s="210">
        <f t="shared" si="19"/>
        <v>0</v>
      </c>
      <c r="U55" s="210">
        <f t="shared" si="19"/>
        <v>0</v>
      </c>
      <c r="V55" s="210">
        <f t="shared" si="19"/>
        <v>0</v>
      </c>
      <c r="W55" s="210">
        <f t="shared" si="19"/>
        <v>0</v>
      </c>
      <c r="X55" s="210" t="s">
        <v>256</v>
      </c>
      <c r="Y55" s="210">
        <f>Y11+Y17</f>
        <v>0</v>
      </c>
      <c r="Z55" s="210">
        <f>Z11+Z17</f>
        <v>0</v>
      </c>
      <c r="AA55" s="210">
        <f>AA11+AA17</f>
        <v>0</v>
      </c>
      <c r="AB55" s="210">
        <f>AB11+AB17</f>
        <v>0</v>
      </c>
    </row>
    <row r="56" spans="1:32" x14ac:dyDescent="0.25">
      <c r="A56" s="156"/>
      <c r="B56" s="71"/>
      <c r="P56" s="72"/>
      <c r="R56" s="72"/>
    </row>
    <row r="57" spans="1:32" ht="15.75" x14ac:dyDescent="0.25">
      <c r="A57" s="76"/>
      <c r="B57" s="8"/>
      <c r="P57" s="72"/>
      <c r="R57" s="72"/>
      <c r="S57" s="75"/>
      <c r="T57" s="73"/>
      <c r="U57" s="73"/>
      <c r="V57" s="72"/>
    </row>
    <row r="58" spans="1:32" ht="15.75" x14ac:dyDescent="0.25">
      <c r="A58" s="307" t="s">
        <v>199</v>
      </c>
      <c r="B58" s="307"/>
      <c r="P58" s="72"/>
      <c r="R58" s="72"/>
      <c r="S58" s="74"/>
      <c r="T58" s="73"/>
      <c r="U58" s="73"/>
      <c r="V58" s="72"/>
    </row>
    <row r="59" spans="1:32" ht="15" customHeight="1" x14ac:dyDescent="0.25">
      <c r="A59" s="307"/>
      <c r="B59" s="307"/>
      <c r="C59" s="307"/>
      <c r="D59" s="307"/>
      <c r="P59" s="72"/>
      <c r="R59" s="72"/>
      <c r="T59" s="73"/>
      <c r="U59" s="73"/>
      <c r="V59" s="72"/>
    </row>
    <row r="60" spans="1:32" x14ac:dyDescent="0.25">
      <c r="B60" s="71"/>
      <c r="P60" s="72"/>
      <c r="R60" s="72"/>
      <c r="T60" s="73"/>
      <c r="U60" s="73"/>
      <c r="V60" s="73"/>
    </row>
    <row r="61" spans="1:32" ht="15" customHeight="1" x14ac:dyDescent="0.25">
      <c r="B61" s="71"/>
      <c r="P61" s="72"/>
      <c r="R61" s="72"/>
    </row>
    <row r="62" spans="1:32" x14ac:dyDescent="0.25">
      <c r="B62" s="71"/>
      <c r="P62" s="72"/>
      <c r="R62" s="72"/>
    </row>
    <row r="63" spans="1:32" x14ac:dyDescent="0.25">
      <c r="B63" s="71"/>
      <c r="P63" s="72"/>
      <c r="R63" s="72"/>
    </row>
    <row r="64" spans="1:32" x14ac:dyDescent="0.25">
      <c r="B64" s="71"/>
      <c r="P64" s="72"/>
      <c r="R64" s="72"/>
    </row>
    <row r="65" spans="1:18" x14ac:dyDescent="0.25">
      <c r="B65" s="71"/>
      <c r="F65" s="328"/>
      <c r="G65" s="329"/>
      <c r="H65" s="329"/>
      <c r="P65" s="72"/>
      <c r="R65" s="72"/>
    </row>
    <row r="66" spans="1:18" x14ac:dyDescent="0.25">
      <c r="B66" s="71"/>
      <c r="F66" s="328"/>
      <c r="G66" s="329"/>
      <c r="H66" s="329"/>
      <c r="P66" s="72"/>
      <c r="R66" s="72"/>
    </row>
    <row r="67" spans="1:18" x14ac:dyDescent="0.25">
      <c r="B67" s="71"/>
      <c r="P67" s="72"/>
      <c r="R67" s="72"/>
    </row>
    <row r="68" spans="1:18" x14ac:dyDescent="0.25">
      <c r="B68" s="71"/>
      <c r="P68" s="72"/>
      <c r="R68" s="72"/>
    </row>
    <row r="69" spans="1:18" x14ac:dyDescent="0.25">
      <c r="B69" s="71"/>
      <c r="P69" s="72"/>
      <c r="R69" s="72"/>
    </row>
    <row r="70" spans="1:18" x14ac:dyDescent="0.25">
      <c r="B70" s="71"/>
      <c r="P70" s="72"/>
      <c r="R70" s="72"/>
    </row>
    <row r="71" spans="1:18" x14ac:dyDescent="0.25">
      <c r="B71" s="71"/>
      <c r="P71" s="72"/>
      <c r="R71" s="72"/>
    </row>
    <row r="72" spans="1:18" x14ac:dyDescent="0.25">
      <c r="B72" s="71"/>
      <c r="P72" s="72"/>
      <c r="R72" s="72"/>
    </row>
    <row r="73" spans="1:18" x14ac:dyDescent="0.25">
      <c r="B73" s="71"/>
      <c r="P73" s="72"/>
      <c r="R73" s="72"/>
    </row>
    <row r="74" spans="1:18" x14ac:dyDescent="0.25">
      <c r="B74" s="71"/>
      <c r="P74" s="72"/>
      <c r="R74" s="72"/>
    </row>
    <row r="75" spans="1:18" x14ac:dyDescent="0.25">
      <c r="B75" s="71"/>
      <c r="P75" s="72"/>
      <c r="R75" s="72"/>
    </row>
    <row r="76" spans="1:18" x14ac:dyDescent="0.25">
      <c r="A76" s="71"/>
      <c r="O76" s="72"/>
      <c r="Q76" s="72"/>
    </row>
    <row r="77" spans="1:18" x14ac:dyDescent="0.25">
      <c r="A77" s="71"/>
      <c r="O77" s="72"/>
      <c r="Q77" s="72"/>
    </row>
    <row r="78" spans="1:18" x14ac:dyDescent="0.25">
      <c r="A78" s="71"/>
      <c r="O78" s="72"/>
      <c r="Q78" s="72"/>
    </row>
    <row r="79" spans="1:18" x14ac:dyDescent="0.25">
      <c r="A79" s="71"/>
      <c r="O79" s="72"/>
      <c r="Q79" s="72"/>
    </row>
    <row r="80" spans="1:18" x14ac:dyDescent="0.25">
      <c r="A80" s="71"/>
      <c r="O80" s="72"/>
      <c r="Q80" s="72"/>
    </row>
    <row r="81" spans="1:17" x14ac:dyDescent="0.25">
      <c r="A81" s="71"/>
      <c r="O81" s="72"/>
      <c r="Q81" s="72"/>
    </row>
    <row r="82" spans="1:17" x14ac:dyDescent="0.25">
      <c r="A82" s="71"/>
      <c r="O82" s="72"/>
      <c r="Q82" s="72"/>
    </row>
    <row r="83" spans="1:17" x14ac:dyDescent="0.25">
      <c r="A83" s="71"/>
      <c r="O83" s="72"/>
      <c r="Q83" s="72"/>
    </row>
    <row r="84" spans="1:17" x14ac:dyDescent="0.25">
      <c r="A84" s="71"/>
      <c r="O84" s="72"/>
      <c r="Q84" s="72"/>
    </row>
    <row r="85" spans="1:17" x14ac:dyDescent="0.25">
      <c r="A85" s="71"/>
      <c r="O85" s="72"/>
      <c r="Q85" s="72"/>
    </row>
    <row r="86" spans="1:17" x14ac:dyDescent="0.25">
      <c r="A86" s="71"/>
      <c r="O86" s="72"/>
      <c r="Q86" s="72"/>
    </row>
    <row r="87" spans="1:17" x14ac:dyDescent="0.25">
      <c r="A87" s="71"/>
      <c r="O87" s="72"/>
      <c r="Q87" s="72"/>
    </row>
    <row r="88" spans="1:17" x14ac:dyDescent="0.25">
      <c r="A88" s="71"/>
      <c r="O88" s="72"/>
      <c r="Q88" s="72"/>
    </row>
    <row r="89" spans="1:17" x14ac:dyDescent="0.25">
      <c r="A89" s="71"/>
      <c r="O89" s="72"/>
      <c r="Q89" s="72"/>
    </row>
    <row r="90" spans="1:17" x14ac:dyDescent="0.25">
      <c r="A90" s="71"/>
      <c r="O90" s="72"/>
      <c r="Q90" s="72"/>
    </row>
    <row r="91" spans="1:17" x14ac:dyDescent="0.25">
      <c r="A91" s="71"/>
      <c r="O91" s="72"/>
      <c r="Q91" s="72"/>
    </row>
    <row r="92" spans="1:17" x14ac:dyDescent="0.25">
      <c r="A92" s="71"/>
      <c r="O92" s="72"/>
      <c r="Q92" s="72"/>
    </row>
    <row r="93" spans="1:17" x14ac:dyDescent="0.25">
      <c r="A93" s="71"/>
      <c r="O93" s="72"/>
      <c r="Q93" s="72"/>
    </row>
    <row r="94" spans="1:17" x14ac:dyDescent="0.25">
      <c r="A94" s="71"/>
      <c r="O94" s="72"/>
      <c r="Q94" s="72"/>
    </row>
    <row r="95" spans="1:17" x14ac:dyDescent="0.25">
      <c r="A95" s="71"/>
      <c r="O95" s="72"/>
      <c r="Q95" s="72"/>
    </row>
    <row r="96" spans="1:17" x14ac:dyDescent="0.25">
      <c r="A96" s="71"/>
      <c r="O96" s="72"/>
      <c r="Q96" s="72"/>
    </row>
    <row r="97" spans="1:2" x14ac:dyDescent="0.25">
      <c r="A97" s="71"/>
    </row>
    <row r="98" spans="1:2" x14ac:dyDescent="0.25">
      <c r="A98" s="71"/>
    </row>
    <row r="99" spans="1:2" x14ac:dyDescent="0.25">
      <c r="A99" s="71"/>
    </row>
    <row r="100" spans="1:2" x14ac:dyDescent="0.25">
      <c r="A100" s="71"/>
    </row>
    <row r="101" spans="1:2" x14ac:dyDescent="0.25">
      <c r="A101" s="71"/>
    </row>
    <row r="102" spans="1:2" x14ac:dyDescent="0.25">
      <c r="A102" s="71"/>
    </row>
    <row r="103" spans="1:2" x14ac:dyDescent="0.25">
      <c r="B103" s="71"/>
    </row>
    <row r="104" spans="1:2" x14ac:dyDescent="0.25">
      <c r="B104" s="71"/>
    </row>
    <row r="105" spans="1:2" x14ac:dyDescent="0.25">
      <c r="B105" s="71"/>
    </row>
    <row r="106" spans="1:2" x14ac:dyDescent="0.25">
      <c r="B106" s="71"/>
    </row>
    <row r="107" spans="1:2" x14ac:dyDescent="0.25">
      <c r="B107" s="71"/>
    </row>
    <row r="108" spans="1:2" x14ac:dyDescent="0.25">
      <c r="B108" s="71"/>
    </row>
    <row r="109" spans="1:2" x14ac:dyDescent="0.25">
      <c r="B109" s="71"/>
    </row>
    <row r="110" spans="1:2" x14ac:dyDescent="0.25">
      <c r="B110" s="71"/>
    </row>
    <row r="111" spans="1:2" x14ac:dyDescent="0.25">
      <c r="B111" s="71"/>
    </row>
    <row r="112" spans="1:2" x14ac:dyDescent="0.25">
      <c r="B112" s="71"/>
    </row>
    <row r="113" spans="2:2" x14ac:dyDescent="0.25">
      <c r="B113" s="71"/>
    </row>
    <row r="114" spans="2:2" x14ac:dyDescent="0.25">
      <c r="B114" s="71"/>
    </row>
    <row r="115" spans="2:2" x14ac:dyDescent="0.25">
      <c r="B115" s="71"/>
    </row>
    <row r="116" spans="2:2" x14ac:dyDescent="0.25">
      <c r="B116" s="71"/>
    </row>
    <row r="117" spans="2:2" x14ac:dyDescent="0.25">
      <c r="B117" s="71"/>
    </row>
    <row r="118" spans="2:2" x14ac:dyDescent="0.25">
      <c r="B118" s="71"/>
    </row>
    <row r="119" spans="2:2" x14ac:dyDescent="0.25">
      <c r="B119" s="71"/>
    </row>
    <row r="120" spans="2:2" x14ac:dyDescent="0.25">
      <c r="B120" s="71"/>
    </row>
    <row r="121" spans="2:2" x14ac:dyDescent="0.25">
      <c r="B121" s="71"/>
    </row>
    <row r="122" spans="2:2" x14ac:dyDescent="0.25">
      <c r="B122" s="71"/>
    </row>
    <row r="123" spans="2:2" x14ac:dyDescent="0.25">
      <c r="B123" s="71"/>
    </row>
    <row r="124" spans="2:2" x14ac:dyDescent="0.25">
      <c r="B124" s="71"/>
    </row>
    <row r="125" spans="2:2" x14ac:dyDescent="0.25">
      <c r="B125" s="71"/>
    </row>
    <row r="126" spans="2:2" x14ac:dyDescent="0.25">
      <c r="B126" s="71"/>
    </row>
    <row r="127" spans="2:2" x14ac:dyDescent="0.25">
      <c r="B127" s="71"/>
    </row>
    <row r="128" spans="2:2" x14ac:dyDescent="0.25">
      <c r="B128" s="71"/>
    </row>
    <row r="129" spans="2:2" x14ac:dyDescent="0.25">
      <c r="B129" s="71"/>
    </row>
    <row r="130" spans="2:2" x14ac:dyDescent="0.25">
      <c r="B130" s="71"/>
    </row>
    <row r="131" spans="2:2" x14ac:dyDescent="0.25">
      <c r="B131" s="71"/>
    </row>
    <row r="132" spans="2:2" x14ac:dyDescent="0.25">
      <c r="B132" s="71"/>
    </row>
    <row r="133" spans="2:2" x14ac:dyDescent="0.25">
      <c r="B133" s="71"/>
    </row>
    <row r="134" spans="2:2" x14ac:dyDescent="0.25">
      <c r="B134" s="71"/>
    </row>
    <row r="135" spans="2:2" x14ac:dyDescent="0.25">
      <c r="B135" s="71"/>
    </row>
    <row r="136" spans="2:2" x14ac:dyDescent="0.25">
      <c r="B136" s="71"/>
    </row>
    <row r="137" spans="2:2" x14ac:dyDescent="0.25">
      <c r="B137" s="71"/>
    </row>
    <row r="138" spans="2:2" x14ac:dyDescent="0.25">
      <c r="B138" s="71"/>
    </row>
    <row r="139" spans="2:2" x14ac:dyDescent="0.25">
      <c r="B139" s="71"/>
    </row>
    <row r="140" spans="2:2" x14ac:dyDescent="0.25">
      <c r="B140" s="71"/>
    </row>
    <row r="141" spans="2:2" x14ac:dyDescent="0.25">
      <c r="B141" s="71"/>
    </row>
    <row r="142" spans="2:2" x14ac:dyDescent="0.25">
      <c r="B142" s="71"/>
    </row>
    <row r="143" spans="2:2" x14ac:dyDescent="0.25">
      <c r="B143" s="71"/>
    </row>
    <row r="144" spans="2:2" x14ac:dyDescent="0.25">
      <c r="B144" s="71"/>
    </row>
    <row r="145" spans="2:2" x14ac:dyDescent="0.25">
      <c r="B145" s="71"/>
    </row>
    <row r="146" spans="2:2" x14ac:dyDescent="0.25">
      <c r="B146" s="71"/>
    </row>
    <row r="147" spans="2:2" x14ac:dyDescent="0.25">
      <c r="B147" s="71"/>
    </row>
    <row r="148" spans="2:2" x14ac:dyDescent="0.25">
      <c r="B148" s="71"/>
    </row>
    <row r="149" spans="2:2" x14ac:dyDescent="0.25">
      <c r="B149" s="71"/>
    </row>
    <row r="150" spans="2:2" x14ac:dyDescent="0.25">
      <c r="B150" s="71"/>
    </row>
    <row r="151" spans="2:2" x14ac:dyDescent="0.25">
      <c r="B151" s="71"/>
    </row>
    <row r="152" spans="2:2" x14ac:dyDescent="0.25">
      <c r="B152" s="71"/>
    </row>
    <row r="153" spans="2:2" x14ac:dyDescent="0.25">
      <c r="B153" s="71"/>
    </row>
    <row r="154" spans="2:2" x14ac:dyDescent="0.25">
      <c r="B154" s="71"/>
    </row>
    <row r="155" spans="2:2" x14ac:dyDescent="0.25">
      <c r="B155" s="71"/>
    </row>
    <row r="156" spans="2:2" x14ac:dyDescent="0.25">
      <c r="B156" s="71"/>
    </row>
    <row r="157" spans="2:2" x14ac:dyDescent="0.25">
      <c r="B157" s="71"/>
    </row>
    <row r="158" spans="2:2" x14ac:dyDescent="0.25">
      <c r="B158" s="71"/>
    </row>
    <row r="159" spans="2:2" x14ac:dyDescent="0.25">
      <c r="B159" s="71"/>
    </row>
    <row r="160" spans="2:2" x14ac:dyDescent="0.25">
      <c r="B160" s="71"/>
    </row>
    <row r="161" spans="2:2" x14ac:dyDescent="0.25">
      <c r="B161" s="71"/>
    </row>
    <row r="162" spans="2:2" x14ac:dyDescent="0.25">
      <c r="B162" s="71"/>
    </row>
    <row r="163" spans="2:2" x14ac:dyDescent="0.25">
      <c r="B163" s="71"/>
    </row>
    <row r="164" spans="2:2" x14ac:dyDescent="0.25">
      <c r="B164" s="71"/>
    </row>
    <row r="165" spans="2:2" x14ac:dyDescent="0.25">
      <c r="B165" s="71"/>
    </row>
    <row r="166" spans="2:2" x14ac:dyDescent="0.25">
      <c r="B166" s="71"/>
    </row>
    <row r="167" spans="2:2" x14ac:dyDescent="0.25">
      <c r="B167" s="71"/>
    </row>
    <row r="168" spans="2:2" x14ac:dyDescent="0.25">
      <c r="B168" s="71"/>
    </row>
    <row r="169" spans="2:2" x14ac:dyDescent="0.25">
      <c r="B169" s="71"/>
    </row>
    <row r="170" spans="2:2" x14ac:dyDescent="0.25">
      <c r="B170" s="71"/>
    </row>
    <row r="171" spans="2:2" x14ac:dyDescent="0.25">
      <c r="B171" s="71"/>
    </row>
    <row r="172" spans="2:2" x14ac:dyDescent="0.25">
      <c r="B172" s="71"/>
    </row>
    <row r="173" spans="2:2" x14ac:dyDescent="0.25">
      <c r="B173" s="71"/>
    </row>
    <row r="174" spans="2:2" x14ac:dyDescent="0.25">
      <c r="B174" s="71"/>
    </row>
    <row r="175" spans="2:2" x14ac:dyDescent="0.25">
      <c r="B175" s="71"/>
    </row>
    <row r="176" spans="2:2" x14ac:dyDescent="0.25">
      <c r="B176" s="71"/>
    </row>
    <row r="177" spans="2:2" x14ac:dyDescent="0.25">
      <c r="B177" s="71"/>
    </row>
    <row r="178" spans="2:2" x14ac:dyDescent="0.25">
      <c r="B178" s="71"/>
    </row>
    <row r="179" spans="2:2" x14ac:dyDescent="0.25">
      <c r="B179" s="71"/>
    </row>
    <row r="180" spans="2:2" x14ac:dyDescent="0.25">
      <c r="B180" s="71"/>
    </row>
    <row r="181" spans="2:2" x14ac:dyDescent="0.25">
      <c r="B181" s="71"/>
    </row>
    <row r="182" spans="2:2" x14ac:dyDescent="0.25">
      <c r="B182" s="71"/>
    </row>
    <row r="183" spans="2:2" x14ac:dyDescent="0.25">
      <c r="B183" s="71"/>
    </row>
    <row r="184" spans="2:2" x14ac:dyDescent="0.25">
      <c r="B184" s="71"/>
    </row>
    <row r="185" spans="2:2" x14ac:dyDescent="0.25">
      <c r="B185" s="71"/>
    </row>
    <row r="186" spans="2:2" x14ac:dyDescent="0.25">
      <c r="B186" s="71"/>
    </row>
    <row r="187" spans="2:2" x14ac:dyDescent="0.25">
      <c r="B187" s="71"/>
    </row>
    <row r="188" spans="2:2" x14ac:dyDescent="0.25">
      <c r="B188" s="71"/>
    </row>
    <row r="189" spans="2:2" x14ac:dyDescent="0.25">
      <c r="B189" s="71"/>
    </row>
    <row r="190" spans="2:2" x14ac:dyDescent="0.25">
      <c r="B190" s="71"/>
    </row>
    <row r="191" spans="2:2" x14ac:dyDescent="0.25">
      <c r="B191" s="71"/>
    </row>
    <row r="192" spans="2:2" x14ac:dyDescent="0.25">
      <c r="B192" s="71"/>
    </row>
    <row r="193" spans="2:2" x14ac:dyDescent="0.25">
      <c r="B193" s="71"/>
    </row>
    <row r="194" spans="2:2" x14ac:dyDescent="0.25">
      <c r="B194" s="71"/>
    </row>
    <row r="195" spans="2:2" x14ac:dyDescent="0.25">
      <c r="B195" s="71"/>
    </row>
    <row r="196" spans="2:2" x14ac:dyDescent="0.25">
      <c r="B196" s="71"/>
    </row>
    <row r="197" spans="2:2" x14ac:dyDescent="0.25">
      <c r="B197" s="71"/>
    </row>
    <row r="198" spans="2:2" x14ac:dyDescent="0.25">
      <c r="B198" s="71"/>
    </row>
    <row r="199" spans="2:2" x14ac:dyDescent="0.25">
      <c r="B199" s="71"/>
    </row>
    <row r="200" spans="2:2" x14ac:dyDescent="0.25">
      <c r="B200" s="71"/>
    </row>
    <row r="201" spans="2:2" x14ac:dyDescent="0.25">
      <c r="B201" s="71"/>
    </row>
    <row r="202" spans="2:2" x14ac:dyDescent="0.25">
      <c r="B202" s="71"/>
    </row>
    <row r="203" spans="2:2" x14ac:dyDescent="0.25">
      <c r="B203" s="71"/>
    </row>
    <row r="204" spans="2:2" x14ac:dyDescent="0.25">
      <c r="B204" s="71"/>
    </row>
    <row r="205" spans="2:2" x14ac:dyDescent="0.25">
      <c r="B205" s="71"/>
    </row>
    <row r="206" spans="2:2" x14ac:dyDescent="0.25">
      <c r="B206" s="71"/>
    </row>
    <row r="207" spans="2:2" x14ac:dyDescent="0.25">
      <c r="B207" s="71"/>
    </row>
    <row r="208" spans="2:2" x14ac:dyDescent="0.25">
      <c r="B208" s="71"/>
    </row>
    <row r="209" spans="2:2" x14ac:dyDescent="0.25">
      <c r="B209" s="71"/>
    </row>
    <row r="210" spans="2:2" x14ac:dyDescent="0.25">
      <c r="B210" s="71"/>
    </row>
    <row r="211" spans="2:2" x14ac:dyDescent="0.25">
      <c r="B211" s="71"/>
    </row>
    <row r="212" spans="2:2" x14ac:dyDescent="0.25">
      <c r="B212" s="71"/>
    </row>
    <row r="213" spans="2:2" x14ac:dyDescent="0.25">
      <c r="B213" s="71"/>
    </row>
    <row r="214" spans="2:2" x14ac:dyDescent="0.25">
      <c r="B214" s="71"/>
    </row>
    <row r="215" spans="2:2" x14ac:dyDescent="0.25">
      <c r="B215" s="71"/>
    </row>
    <row r="216" spans="2:2" x14ac:dyDescent="0.25">
      <c r="B216" s="71"/>
    </row>
    <row r="217" spans="2:2" x14ac:dyDescent="0.25">
      <c r="B217" s="71"/>
    </row>
    <row r="218" spans="2:2" x14ac:dyDescent="0.25">
      <c r="B218" s="71"/>
    </row>
    <row r="219" spans="2:2" x14ac:dyDescent="0.25">
      <c r="B219" s="71"/>
    </row>
    <row r="220" spans="2:2" x14ac:dyDescent="0.25">
      <c r="B220" s="71"/>
    </row>
    <row r="221" spans="2:2" x14ac:dyDescent="0.25">
      <c r="B221" s="71"/>
    </row>
    <row r="222" spans="2:2" x14ac:dyDescent="0.25">
      <c r="B222" s="71"/>
    </row>
    <row r="223" spans="2:2" x14ac:dyDescent="0.25">
      <c r="B223" s="71"/>
    </row>
    <row r="224" spans="2:2" x14ac:dyDescent="0.25">
      <c r="B224" s="71"/>
    </row>
    <row r="225" spans="2:2" x14ac:dyDescent="0.25">
      <c r="B225" s="71"/>
    </row>
    <row r="226" spans="2:2" x14ac:dyDescent="0.25">
      <c r="B226" s="71"/>
    </row>
    <row r="227" spans="2:2" x14ac:dyDescent="0.25">
      <c r="B227" s="71"/>
    </row>
    <row r="228" spans="2:2" x14ac:dyDescent="0.25">
      <c r="B228" s="71"/>
    </row>
    <row r="229" spans="2:2" x14ac:dyDescent="0.25">
      <c r="B229" s="71"/>
    </row>
    <row r="230" spans="2:2" x14ac:dyDescent="0.25">
      <c r="B230" s="71"/>
    </row>
    <row r="231" spans="2:2" x14ac:dyDescent="0.25">
      <c r="B231" s="71"/>
    </row>
    <row r="232" spans="2:2" x14ac:dyDescent="0.25">
      <c r="B232" s="71"/>
    </row>
    <row r="233" spans="2:2" x14ac:dyDescent="0.25">
      <c r="B233" s="71"/>
    </row>
    <row r="234" spans="2:2" x14ac:dyDescent="0.25">
      <c r="B234" s="71"/>
    </row>
    <row r="235" spans="2:2" x14ac:dyDescent="0.25">
      <c r="B235" s="71"/>
    </row>
    <row r="236" spans="2:2" x14ac:dyDescent="0.25">
      <c r="B236" s="71"/>
    </row>
    <row r="237" spans="2:2" x14ac:dyDescent="0.25">
      <c r="B237" s="71"/>
    </row>
    <row r="238" spans="2:2" x14ac:dyDescent="0.25">
      <c r="B238" s="71"/>
    </row>
    <row r="239" spans="2:2" x14ac:dyDescent="0.25">
      <c r="B239" s="71"/>
    </row>
    <row r="240" spans="2:2" x14ac:dyDescent="0.25">
      <c r="B240" s="71"/>
    </row>
    <row r="241" spans="2:2" x14ac:dyDescent="0.25">
      <c r="B241" s="71"/>
    </row>
    <row r="242" spans="2:2" x14ac:dyDescent="0.25">
      <c r="B242" s="71"/>
    </row>
    <row r="243" spans="2:2" x14ac:dyDescent="0.25">
      <c r="B243" s="71"/>
    </row>
    <row r="244" spans="2:2" x14ac:dyDescent="0.25">
      <c r="B244" s="71"/>
    </row>
  </sheetData>
  <mergeCells count="43">
    <mergeCell ref="F65:F66"/>
    <mergeCell ref="G65:G66"/>
    <mergeCell ref="H65:H66"/>
    <mergeCell ref="A38:A42"/>
    <mergeCell ref="A51:E51"/>
    <mergeCell ref="A53:B53"/>
    <mergeCell ref="A55:B55"/>
    <mergeCell ref="A58:B58"/>
    <mergeCell ref="A59:D59"/>
    <mergeCell ref="A10:A11"/>
    <mergeCell ref="A12:A17"/>
    <mergeCell ref="A19:A21"/>
    <mergeCell ref="A23:A30"/>
    <mergeCell ref="A31:A35"/>
    <mergeCell ref="A36:A37"/>
    <mergeCell ref="AA7:AA9"/>
    <mergeCell ref="AB7:AB9"/>
    <mergeCell ref="C8:C9"/>
    <mergeCell ref="D8:D9"/>
    <mergeCell ref="E8:E9"/>
    <mergeCell ref="G8:H8"/>
    <mergeCell ref="I8:J8"/>
    <mergeCell ref="K8:L8"/>
    <mergeCell ref="T7:T8"/>
    <mergeCell ref="U7:U9"/>
    <mergeCell ref="V7:V9"/>
    <mergeCell ref="W7:W9"/>
    <mergeCell ref="X7:Y8"/>
    <mergeCell ref="Z7:Z9"/>
    <mergeCell ref="F7:F9"/>
    <mergeCell ref="V1:AB1"/>
    <mergeCell ref="X6:AB6"/>
    <mergeCell ref="G7:L7"/>
    <mergeCell ref="M7:N8"/>
    <mergeCell ref="O7:P8"/>
    <mergeCell ref="Q7:R8"/>
    <mergeCell ref="S7:S9"/>
    <mergeCell ref="A3:AB3"/>
    <mergeCell ref="A4:AB4"/>
    <mergeCell ref="A5:AB5"/>
    <mergeCell ref="A7:A9"/>
    <mergeCell ref="B7:B9"/>
    <mergeCell ref="C7:E7"/>
  </mergeCells>
  <pageMargins left="0.59055118110236227" right="0" top="0.19685039370078741" bottom="0" header="0.31496062992125984" footer="0.31496062992125984"/>
  <pageSetup paperSize="9" scale="68" fitToWidth="2" orientation="landscape" verticalDpi="18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39"/>
  <sheetViews>
    <sheetView view="pageBreakPreview" zoomScale="70" zoomScaleNormal="60" zoomScaleSheetLayoutView="70" workbookViewId="0">
      <pane xSplit="4" ySplit="8" topLeftCell="M9" activePane="bottomRight" state="frozen"/>
      <selection activeCell="Z32" sqref="Z32"/>
      <selection pane="topRight" activeCell="Z32" sqref="Z32"/>
      <selection pane="bottomLeft" activeCell="Z32" sqref="Z32"/>
      <selection pane="bottomRight" activeCell="Z2" sqref="Z2"/>
    </sheetView>
  </sheetViews>
  <sheetFormatPr defaultRowHeight="15" x14ac:dyDescent="0.25"/>
  <cols>
    <col min="1" max="1" width="15.28515625" style="70" customWidth="1"/>
    <col min="2" max="2" width="20.7109375" style="70" customWidth="1"/>
    <col min="3" max="3" width="12.42578125" style="70" customWidth="1"/>
    <col min="4" max="4" width="12.85546875" style="70" customWidth="1"/>
    <col min="5" max="5" width="14" style="70" customWidth="1"/>
    <col min="6" max="6" width="17.7109375" style="70" customWidth="1"/>
    <col min="7" max="7" width="7.28515625" style="70" customWidth="1"/>
    <col min="8" max="8" width="17.7109375" style="70" customWidth="1"/>
    <col min="9" max="9" width="7.140625" style="70" customWidth="1"/>
    <col min="10" max="10" width="17.7109375" style="70" customWidth="1"/>
    <col min="11" max="11" width="6.42578125" style="70" customWidth="1"/>
    <col min="12" max="12" width="17.7109375" style="70" customWidth="1"/>
    <col min="13" max="13" width="6.7109375" style="70" customWidth="1"/>
    <col min="14" max="14" width="18.7109375" style="70" customWidth="1"/>
    <col min="15" max="15" width="6.42578125" style="70" customWidth="1"/>
    <col min="16" max="16" width="14.42578125" style="70" customWidth="1"/>
    <col min="17" max="17" width="7.42578125" style="70" customWidth="1"/>
    <col min="18" max="18" width="14.5703125" style="70" customWidth="1"/>
    <col min="19" max="19" width="19" style="70" customWidth="1"/>
    <col min="20" max="20" width="14.5703125" style="70" customWidth="1"/>
    <col min="21" max="21" width="17.42578125" style="70" customWidth="1"/>
    <col min="22" max="22" width="19.42578125" style="70" customWidth="1"/>
    <col min="23" max="23" width="19" style="70" customWidth="1"/>
    <col min="24" max="24" width="7.28515625" style="70" customWidth="1"/>
    <col min="25" max="25" width="16.140625" style="70" customWidth="1"/>
    <col min="26" max="27" width="18.42578125" style="70" customWidth="1"/>
    <col min="28" max="28" width="8.28515625" style="70" customWidth="1"/>
    <col min="29" max="31" width="18.42578125" style="70" customWidth="1"/>
    <col min="32" max="32" width="9.140625" style="70"/>
    <col min="33" max="33" width="18.42578125" style="70" hidden="1" customWidth="1"/>
    <col min="34" max="34" width="17.42578125" style="70" customWidth="1"/>
    <col min="35" max="44" width="9.140625" style="70"/>
    <col min="45" max="16384" width="9.140625" style="69"/>
  </cols>
  <sheetData>
    <row r="1" spans="1:44" ht="102.75" customHeight="1" x14ac:dyDescent="0.25">
      <c r="Z1" s="248" t="s">
        <v>426</v>
      </c>
      <c r="AA1" s="248"/>
      <c r="AB1" s="248"/>
      <c r="AC1" s="248"/>
      <c r="AD1" s="248"/>
      <c r="AE1" s="248"/>
    </row>
    <row r="3" spans="1:44" ht="23.25" customHeight="1" x14ac:dyDescent="0.25">
      <c r="A3" s="333" t="s">
        <v>362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  <c r="T3" s="333"/>
      <c r="U3" s="333"/>
      <c r="V3" s="333"/>
      <c r="W3" s="333"/>
      <c r="X3" s="333"/>
      <c r="Y3" s="333"/>
      <c r="Z3" s="333"/>
      <c r="AA3" s="333"/>
      <c r="AB3" s="333"/>
      <c r="AC3" s="333"/>
      <c r="AD3" s="333"/>
      <c r="AE3" s="333"/>
    </row>
    <row r="4" spans="1:44" x14ac:dyDescent="0.25">
      <c r="AD4" s="334"/>
      <c r="AE4" s="334"/>
    </row>
    <row r="5" spans="1:44" x14ac:dyDescent="0.25">
      <c r="AD5" s="334" t="s">
        <v>265</v>
      </c>
      <c r="AE5" s="334"/>
    </row>
    <row r="6" spans="1:44" s="106" customFormat="1" ht="15" customHeight="1" x14ac:dyDescent="0.25">
      <c r="A6" s="323" t="s">
        <v>254</v>
      </c>
      <c r="B6" s="323" t="s">
        <v>253</v>
      </c>
      <c r="C6" s="335" t="s">
        <v>264</v>
      </c>
      <c r="D6" s="336"/>
      <c r="E6" s="336"/>
      <c r="F6" s="318" t="s">
        <v>326</v>
      </c>
      <c r="G6" s="335" t="s">
        <v>263</v>
      </c>
      <c r="H6" s="336"/>
      <c r="I6" s="336"/>
      <c r="J6" s="336"/>
      <c r="K6" s="336"/>
      <c r="L6" s="337"/>
      <c r="M6" s="318" t="s">
        <v>262</v>
      </c>
      <c r="N6" s="318"/>
      <c r="O6" s="318" t="s">
        <v>249</v>
      </c>
      <c r="P6" s="318"/>
      <c r="Q6" s="318" t="s">
        <v>248</v>
      </c>
      <c r="R6" s="318"/>
      <c r="S6" s="338" t="s">
        <v>363</v>
      </c>
      <c r="T6" s="318" t="s">
        <v>364</v>
      </c>
      <c r="U6" s="318" t="s">
        <v>356</v>
      </c>
      <c r="V6" s="318" t="s">
        <v>357</v>
      </c>
      <c r="W6" s="338" t="s">
        <v>358</v>
      </c>
      <c r="X6" s="346" t="s">
        <v>246</v>
      </c>
      <c r="Y6" s="346"/>
      <c r="Z6" s="325" t="s">
        <v>339</v>
      </c>
      <c r="AA6" s="325" t="s">
        <v>340</v>
      </c>
      <c r="AB6" s="325" t="s">
        <v>365</v>
      </c>
      <c r="AC6" s="325"/>
      <c r="AD6" s="325" t="s">
        <v>366</v>
      </c>
      <c r="AE6" s="341" t="s">
        <v>344</v>
      </c>
      <c r="AF6" s="107"/>
      <c r="AG6" s="325" t="s">
        <v>261</v>
      </c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</row>
    <row r="7" spans="1:44" s="106" customFormat="1" ht="72.75" customHeight="1" x14ac:dyDescent="0.25">
      <c r="A7" s="323"/>
      <c r="B7" s="323"/>
      <c r="C7" s="344" t="s">
        <v>323</v>
      </c>
      <c r="D7" s="344" t="s">
        <v>324</v>
      </c>
      <c r="E7" s="344" t="s">
        <v>325</v>
      </c>
      <c r="F7" s="318"/>
      <c r="G7" s="317" t="s">
        <v>245</v>
      </c>
      <c r="H7" s="317"/>
      <c r="I7" s="317" t="s">
        <v>244</v>
      </c>
      <c r="J7" s="317"/>
      <c r="K7" s="317" t="s">
        <v>243</v>
      </c>
      <c r="L7" s="317"/>
      <c r="M7" s="318"/>
      <c r="N7" s="318"/>
      <c r="O7" s="318"/>
      <c r="P7" s="318"/>
      <c r="Q7" s="318"/>
      <c r="R7" s="318"/>
      <c r="S7" s="339"/>
      <c r="T7" s="318"/>
      <c r="U7" s="318"/>
      <c r="V7" s="318"/>
      <c r="W7" s="339"/>
      <c r="X7" s="346"/>
      <c r="Y7" s="346"/>
      <c r="Z7" s="325"/>
      <c r="AA7" s="325"/>
      <c r="AB7" s="325"/>
      <c r="AC7" s="325"/>
      <c r="AD7" s="325"/>
      <c r="AE7" s="342"/>
      <c r="AF7" s="107"/>
      <c r="AG7" s="325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</row>
    <row r="8" spans="1:44" s="106" customFormat="1" ht="18" customHeight="1" x14ac:dyDescent="0.25">
      <c r="A8" s="323"/>
      <c r="B8" s="323"/>
      <c r="C8" s="345"/>
      <c r="D8" s="345"/>
      <c r="E8" s="345"/>
      <c r="F8" s="318"/>
      <c r="G8" s="108" t="s">
        <v>180</v>
      </c>
      <c r="H8" s="108" t="s">
        <v>184</v>
      </c>
      <c r="I8" s="108" t="s">
        <v>180</v>
      </c>
      <c r="J8" s="108" t="s">
        <v>184</v>
      </c>
      <c r="K8" s="108" t="s">
        <v>180</v>
      </c>
      <c r="L8" s="108" t="s">
        <v>184</v>
      </c>
      <c r="M8" s="159" t="s">
        <v>180</v>
      </c>
      <c r="N8" s="159" t="s">
        <v>184</v>
      </c>
      <c r="O8" s="159" t="s">
        <v>180</v>
      </c>
      <c r="P8" s="159" t="s">
        <v>184</v>
      </c>
      <c r="Q8" s="159" t="s">
        <v>180</v>
      </c>
      <c r="R8" s="159" t="s">
        <v>184</v>
      </c>
      <c r="S8" s="340"/>
      <c r="T8" s="211"/>
      <c r="U8" s="318"/>
      <c r="V8" s="318"/>
      <c r="W8" s="340"/>
      <c r="X8" s="159" t="s">
        <v>200</v>
      </c>
      <c r="Y8" s="159" t="s">
        <v>184</v>
      </c>
      <c r="Z8" s="325"/>
      <c r="AA8" s="325"/>
      <c r="AB8" s="159" t="s">
        <v>180</v>
      </c>
      <c r="AC8" s="159" t="s">
        <v>184</v>
      </c>
      <c r="AD8" s="325"/>
      <c r="AE8" s="343"/>
      <c r="AF8" s="107"/>
      <c r="AG8" s="325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</row>
    <row r="9" spans="1:44" ht="30.75" customHeight="1" x14ac:dyDescent="0.25">
      <c r="A9" s="160" t="s">
        <v>260</v>
      </c>
      <c r="B9" s="108"/>
      <c r="C9" s="114"/>
      <c r="D9" s="114"/>
      <c r="E9" s="114"/>
      <c r="F9" s="114"/>
      <c r="G9" s="212"/>
      <c r="H9" s="114"/>
      <c r="I9" s="212"/>
      <c r="J9" s="114">
        <f>F9*I9</f>
        <v>0</v>
      </c>
      <c r="K9" s="212"/>
      <c r="L9" s="114">
        <f>F9*K9</f>
        <v>0</v>
      </c>
      <c r="M9" s="212">
        <v>0.1</v>
      </c>
      <c r="N9" s="114">
        <f>F9*M9</f>
        <v>0</v>
      </c>
      <c r="O9" s="212">
        <v>0.7</v>
      </c>
      <c r="P9" s="114">
        <f>(F9+H9+J9+L9+N9)*O9</f>
        <v>0</v>
      </c>
      <c r="Q9" s="212">
        <v>0.5</v>
      </c>
      <c r="R9" s="114">
        <f>(F9+H9+J9+L9+N9)*Q9</f>
        <v>0</v>
      </c>
      <c r="S9" s="114">
        <f>(F9+H9+J9+L9+N9+P9+R9)</f>
        <v>0</v>
      </c>
      <c r="T9" s="114">
        <f>IF(($T$8-(F9+J9)*1.2*2.2)&lt;0,0,$T$8-(F9+J9)*1.2*2.2)</f>
        <v>0</v>
      </c>
      <c r="U9" s="114">
        <f>S9+T9</f>
        <v>0</v>
      </c>
      <c r="V9" s="114">
        <f t="shared" ref="V9:V33" si="0">U9*D9</f>
        <v>0</v>
      </c>
      <c r="W9" s="114">
        <f>V9*12</f>
        <v>0</v>
      </c>
      <c r="X9" s="212">
        <v>0.1</v>
      </c>
      <c r="Y9" s="114">
        <f t="shared" ref="Y9:Y33" si="1">U9*12*E9*X9</f>
        <v>0</v>
      </c>
      <c r="Z9" s="114">
        <f>U9*12*1.1</f>
        <v>0</v>
      </c>
      <c r="AA9" s="114">
        <f>W9+Y9</f>
        <v>0</v>
      </c>
      <c r="AB9" s="212" t="e">
        <f>AC9/Z9</f>
        <v>#DIV/0!</v>
      </c>
      <c r="AC9" s="114">
        <f>ROUND((IF(Z9&lt;=2225000,Z9*2.9%,2225000*2.9%)+IF(Z9&lt;=2225000,Z9*22%,2225000*22%+(Z9-2225000)*10%)+Z9*(5.1%+0.2%)),2)</f>
        <v>0</v>
      </c>
      <c r="AD9" s="114" t="e">
        <f>AA9*AB9</f>
        <v>#DIV/0!</v>
      </c>
      <c r="AE9" s="114" t="e">
        <f>AA9+AD9</f>
        <v>#DIV/0!</v>
      </c>
      <c r="AG9" s="114" t="e">
        <f>Z9/#REF!/12</f>
        <v>#REF!</v>
      </c>
    </row>
    <row r="10" spans="1:44" ht="31.5" customHeight="1" x14ac:dyDescent="0.25">
      <c r="A10" s="347" t="s">
        <v>259</v>
      </c>
      <c r="B10" s="108"/>
      <c r="C10" s="114"/>
      <c r="D10" s="114"/>
      <c r="E10" s="114"/>
      <c r="F10" s="114"/>
      <c r="G10" s="212"/>
      <c r="H10" s="114"/>
      <c r="I10" s="212"/>
      <c r="J10" s="114">
        <f>F10*I10</f>
        <v>0</v>
      </c>
      <c r="K10" s="212"/>
      <c r="L10" s="114">
        <f>F10*K10</f>
        <v>0</v>
      </c>
      <c r="M10" s="212">
        <v>0.1</v>
      </c>
      <c r="N10" s="114">
        <f t="shared" ref="N10:N33" si="2">F10*M10</f>
        <v>0</v>
      </c>
      <c r="O10" s="212">
        <v>0.7</v>
      </c>
      <c r="P10" s="114">
        <f t="shared" ref="P10:P13" si="3">(F10+H10+J10+L10+N10)*O10</f>
        <v>0</v>
      </c>
      <c r="Q10" s="212">
        <v>0.5</v>
      </c>
      <c r="R10" s="114">
        <f t="shared" ref="R10:R13" si="4">(F10+H10+J10+L10+N10)*Q10</f>
        <v>0</v>
      </c>
      <c r="S10" s="114">
        <f>(F10+H10+J10+L10+N10+P10+R10)</f>
        <v>0</v>
      </c>
      <c r="T10" s="114">
        <f>IF(($T$8-(F10+J10)*1.2*2.2)&lt;0,0,$T$8-(F10+J10)*1.2*2.2)</f>
        <v>0</v>
      </c>
      <c r="U10" s="114">
        <f t="shared" ref="U10:U13" si="5">S10+T10</f>
        <v>0</v>
      </c>
      <c r="V10" s="114">
        <f t="shared" si="0"/>
        <v>0</v>
      </c>
      <c r="W10" s="114">
        <f t="shared" ref="W10:W33" si="6">V10*12*D10</f>
        <v>0</v>
      </c>
      <c r="X10" s="212">
        <v>0.1</v>
      </c>
      <c r="Y10" s="114">
        <f t="shared" si="1"/>
        <v>0</v>
      </c>
      <c r="Z10" s="114">
        <f t="shared" ref="Z10:Z13" si="7">U10*12*1.1</f>
        <v>0</v>
      </c>
      <c r="AA10" s="114">
        <f t="shared" ref="AA10:AA13" si="8">W10+Y10</f>
        <v>0</v>
      </c>
      <c r="AB10" s="212" t="e">
        <f t="shared" ref="AB10:AB13" si="9">AC10/Z10</f>
        <v>#DIV/0!</v>
      </c>
      <c r="AC10" s="114">
        <f t="shared" ref="AC10:AC33" si="10">ROUND((IF(Z10&lt;=2225000,Z10*2.9%,2225000*2.9%)+IF(Z10&lt;=2225000,Z10*22%,2225000*22%+(Z10-2225000)*10%)+Z10*(5.1%+0.2%)),2)</f>
        <v>0</v>
      </c>
      <c r="AD10" s="114" t="e">
        <f>AA10*AB10</f>
        <v>#DIV/0!</v>
      </c>
      <c r="AE10" s="114" t="e">
        <f t="shared" ref="AE10:AE13" si="11">AA10+AD10</f>
        <v>#DIV/0!</v>
      </c>
      <c r="AG10" s="114" t="e">
        <f>Z10/#REF!/12</f>
        <v>#REF!</v>
      </c>
    </row>
    <row r="11" spans="1:44" ht="31.5" customHeight="1" x14ac:dyDescent="0.25">
      <c r="A11" s="347"/>
      <c r="B11" s="108"/>
      <c r="C11" s="114"/>
      <c r="D11" s="114"/>
      <c r="E11" s="114"/>
      <c r="F11" s="114"/>
      <c r="G11" s="212"/>
      <c r="H11" s="114"/>
      <c r="I11" s="212"/>
      <c r="J11" s="114">
        <f>F11*I11</f>
        <v>0</v>
      </c>
      <c r="K11" s="212"/>
      <c r="L11" s="114">
        <f>F11*K11</f>
        <v>0</v>
      </c>
      <c r="M11" s="212">
        <v>0.1</v>
      </c>
      <c r="N11" s="114">
        <f t="shared" si="2"/>
        <v>0</v>
      </c>
      <c r="O11" s="212">
        <v>0.7</v>
      </c>
      <c r="P11" s="114">
        <f t="shared" si="3"/>
        <v>0</v>
      </c>
      <c r="Q11" s="212">
        <v>0.5</v>
      </c>
      <c r="R11" s="114">
        <f t="shared" si="4"/>
        <v>0</v>
      </c>
      <c r="S11" s="114">
        <f>(F11+H11+J11+L11+N11+P11+R11)</f>
        <v>0</v>
      </c>
      <c r="T11" s="114">
        <f t="shared" ref="T11:T13" si="12">IF(($T$8-(F11+J11)*1.2*2.2)&lt;0,0,$T$8-(F11+J11)*1.2*2.2)</f>
        <v>0</v>
      </c>
      <c r="U11" s="114">
        <f t="shared" si="5"/>
        <v>0</v>
      </c>
      <c r="V11" s="114">
        <f t="shared" si="0"/>
        <v>0</v>
      </c>
      <c r="W11" s="114">
        <f t="shared" si="6"/>
        <v>0</v>
      </c>
      <c r="X11" s="212">
        <v>0.1</v>
      </c>
      <c r="Y11" s="114">
        <f t="shared" si="1"/>
        <v>0</v>
      </c>
      <c r="Z11" s="114">
        <f t="shared" si="7"/>
        <v>0</v>
      </c>
      <c r="AA11" s="114">
        <f t="shared" si="8"/>
        <v>0</v>
      </c>
      <c r="AB11" s="212" t="e">
        <f t="shared" si="9"/>
        <v>#DIV/0!</v>
      </c>
      <c r="AC11" s="114">
        <f t="shared" si="10"/>
        <v>0</v>
      </c>
      <c r="AD11" s="114" t="e">
        <f>AA11*AB11</f>
        <v>#DIV/0!</v>
      </c>
      <c r="AE11" s="114" t="e">
        <f t="shared" si="11"/>
        <v>#DIV/0!</v>
      </c>
      <c r="AG11" s="114" t="e">
        <f>Z11/#REF!/12</f>
        <v>#REF!</v>
      </c>
    </row>
    <row r="12" spans="1:44" ht="31.5" customHeight="1" x14ac:dyDescent="0.25">
      <c r="A12" s="347"/>
      <c r="B12" s="108"/>
      <c r="C12" s="114"/>
      <c r="D12" s="114"/>
      <c r="E12" s="114"/>
      <c r="F12" s="114"/>
      <c r="G12" s="212"/>
      <c r="H12" s="114"/>
      <c r="I12" s="212"/>
      <c r="J12" s="114">
        <f>F12*I12</f>
        <v>0</v>
      </c>
      <c r="K12" s="212"/>
      <c r="L12" s="114">
        <f>F12*K12</f>
        <v>0</v>
      </c>
      <c r="M12" s="212">
        <v>0.1</v>
      </c>
      <c r="N12" s="114">
        <f t="shared" si="2"/>
        <v>0</v>
      </c>
      <c r="O12" s="212">
        <v>0.7</v>
      </c>
      <c r="P12" s="114">
        <f t="shared" si="3"/>
        <v>0</v>
      </c>
      <c r="Q12" s="212">
        <v>0.5</v>
      </c>
      <c r="R12" s="114">
        <f t="shared" si="4"/>
        <v>0</v>
      </c>
      <c r="S12" s="114">
        <f>(F12+H12+J12+L12+N12+P12+R12)</f>
        <v>0</v>
      </c>
      <c r="T12" s="114">
        <f t="shared" si="12"/>
        <v>0</v>
      </c>
      <c r="U12" s="114">
        <f t="shared" si="5"/>
        <v>0</v>
      </c>
      <c r="V12" s="114">
        <f t="shared" si="0"/>
        <v>0</v>
      </c>
      <c r="W12" s="114">
        <f t="shared" si="6"/>
        <v>0</v>
      </c>
      <c r="X12" s="212">
        <v>0.1</v>
      </c>
      <c r="Y12" s="114">
        <f t="shared" si="1"/>
        <v>0</v>
      </c>
      <c r="Z12" s="114">
        <f t="shared" si="7"/>
        <v>0</v>
      </c>
      <c r="AA12" s="114">
        <f t="shared" si="8"/>
        <v>0</v>
      </c>
      <c r="AB12" s="212" t="e">
        <f>AC12/Z12</f>
        <v>#DIV/0!</v>
      </c>
      <c r="AC12" s="114">
        <f t="shared" si="10"/>
        <v>0</v>
      </c>
      <c r="AD12" s="114" t="e">
        <f>AA12*AB12</f>
        <v>#DIV/0!</v>
      </c>
      <c r="AE12" s="114" t="e">
        <f t="shared" si="11"/>
        <v>#DIV/0!</v>
      </c>
      <c r="AG12" s="114" t="e">
        <f>Z12/#REF!/12</f>
        <v>#REF!</v>
      </c>
    </row>
    <row r="13" spans="1:44" ht="22.5" customHeight="1" x14ac:dyDescent="0.25">
      <c r="A13" s="347"/>
      <c r="B13" s="108"/>
      <c r="C13" s="114"/>
      <c r="D13" s="114"/>
      <c r="E13" s="114"/>
      <c r="F13" s="114"/>
      <c r="G13" s="212"/>
      <c r="H13" s="114"/>
      <c r="I13" s="212"/>
      <c r="J13" s="114">
        <f>F13*I13</f>
        <v>0</v>
      </c>
      <c r="K13" s="212"/>
      <c r="L13" s="114">
        <f>F13*K13</f>
        <v>0</v>
      </c>
      <c r="M13" s="212">
        <v>0.1</v>
      </c>
      <c r="N13" s="114">
        <f t="shared" si="2"/>
        <v>0</v>
      </c>
      <c r="O13" s="212">
        <v>0.7</v>
      </c>
      <c r="P13" s="114">
        <f t="shared" si="3"/>
        <v>0</v>
      </c>
      <c r="Q13" s="212">
        <v>0.5</v>
      </c>
      <c r="R13" s="114">
        <f t="shared" si="4"/>
        <v>0</v>
      </c>
      <c r="S13" s="114">
        <f>(F13+H13+J13+L13+N13+P13+R13)</f>
        <v>0</v>
      </c>
      <c r="T13" s="114">
        <f t="shared" si="12"/>
        <v>0</v>
      </c>
      <c r="U13" s="114">
        <f t="shared" si="5"/>
        <v>0</v>
      </c>
      <c r="V13" s="114">
        <f t="shared" si="0"/>
        <v>0</v>
      </c>
      <c r="W13" s="114">
        <f t="shared" si="6"/>
        <v>0</v>
      </c>
      <c r="X13" s="212">
        <v>0.1</v>
      </c>
      <c r="Y13" s="114">
        <f t="shared" si="1"/>
        <v>0</v>
      </c>
      <c r="Z13" s="114">
        <f t="shared" si="7"/>
        <v>0</v>
      </c>
      <c r="AA13" s="114">
        <f t="shared" si="8"/>
        <v>0</v>
      </c>
      <c r="AB13" s="212" t="e">
        <f t="shared" si="9"/>
        <v>#DIV/0!</v>
      </c>
      <c r="AC13" s="114">
        <f t="shared" si="10"/>
        <v>0</v>
      </c>
      <c r="AD13" s="114" t="e">
        <f t="shared" ref="AD13" si="13">AA13*AB13</f>
        <v>#DIV/0!</v>
      </c>
      <c r="AE13" s="114" t="e">
        <f t="shared" si="11"/>
        <v>#DIV/0!</v>
      </c>
      <c r="AG13" s="114" t="e">
        <f>Z13/#REF!/12</f>
        <v>#REF!</v>
      </c>
    </row>
    <row r="14" spans="1:44" s="78" customFormat="1" ht="20.25" customHeight="1" x14ac:dyDescent="0.25">
      <c r="A14" s="348" t="s">
        <v>258</v>
      </c>
      <c r="B14" s="108"/>
      <c r="C14" s="114"/>
      <c r="D14" s="114"/>
      <c r="E14" s="114"/>
      <c r="F14" s="114"/>
      <c r="G14" s="212"/>
      <c r="H14" s="114"/>
      <c r="I14" s="212"/>
      <c r="J14" s="114">
        <f t="shared" ref="J14:J21" si="14">F14*I14</f>
        <v>0</v>
      </c>
      <c r="K14" s="212"/>
      <c r="L14" s="114">
        <f t="shared" ref="L14:L21" si="15">F14*K14</f>
        <v>0</v>
      </c>
      <c r="M14" s="212">
        <v>0.1</v>
      </c>
      <c r="N14" s="114">
        <f t="shared" si="2"/>
        <v>0</v>
      </c>
      <c r="O14" s="212">
        <v>0.7</v>
      </c>
      <c r="P14" s="114">
        <f t="shared" ref="P14:P21" si="16">(F14+H14+J14+L14+N14)*O14</f>
        <v>0</v>
      </c>
      <c r="Q14" s="212">
        <v>0.5</v>
      </c>
      <c r="R14" s="114">
        <f t="shared" ref="R14:R21" si="17">(F14+H14+J14+L14+N14)*Q14</f>
        <v>0</v>
      </c>
      <c r="S14" s="114">
        <f t="shared" ref="S14:S21" si="18">(F14+H14+J14+L14+N14+P14+R14)</f>
        <v>0</v>
      </c>
      <c r="T14" s="114">
        <f t="shared" ref="T14:T21" si="19">IF(($T$8-(F14+J14)*1.2*2.2)&lt;0,0,$T$8-(F14+J14)*1.2*2.2)</f>
        <v>0</v>
      </c>
      <c r="U14" s="114">
        <f t="shared" ref="U14:U21" si="20">S14+T14</f>
        <v>0</v>
      </c>
      <c r="V14" s="114">
        <f t="shared" si="0"/>
        <v>0</v>
      </c>
      <c r="W14" s="114">
        <f t="shared" si="6"/>
        <v>0</v>
      </c>
      <c r="X14" s="212">
        <v>0.1</v>
      </c>
      <c r="Y14" s="114">
        <f t="shared" si="1"/>
        <v>0</v>
      </c>
      <c r="Z14" s="114">
        <f t="shared" ref="Z14:Z21" si="21">U14*12*1.1</f>
        <v>0</v>
      </c>
      <c r="AA14" s="114">
        <f t="shared" ref="AA14:AA21" si="22">W14+Y14</f>
        <v>0</v>
      </c>
      <c r="AB14" s="212" t="e">
        <f t="shared" ref="AB14:AB21" si="23">AC14/Z14</f>
        <v>#DIV/0!</v>
      </c>
      <c r="AC14" s="114">
        <f t="shared" si="10"/>
        <v>0</v>
      </c>
      <c r="AD14" s="114" t="e">
        <f t="shared" ref="AD14:AD21" si="24">AA14*AB14</f>
        <v>#DIV/0!</v>
      </c>
      <c r="AE14" s="114" t="e">
        <f t="shared" ref="AE14:AE21" si="25">AA14+AD14</f>
        <v>#DIV/0!</v>
      </c>
      <c r="AF14" s="72"/>
      <c r="AG14" s="114" t="e">
        <f>Z14/#REF!/12</f>
        <v>#REF!</v>
      </c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</row>
    <row r="15" spans="1:44" s="78" customFormat="1" ht="20.25" customHeight="1" x14ac:dyDescent="0.25">
      <c r="A15" s="349"/>
      <c r="B15" s="108"/>
      <c r="C15" s="114"/>
      <c r="D15" s="114"/>
      <c r="E15" s="114"/>
      <c r="F15" s="114"/>
      <c r="G15" s="212"/>
      <c r="H15" s="114"/>
      <c r="I15" s="212"/>
      <c r="J15" s="114">
        <f t="shared" si="14"/>
        <v>0</v>
      </c>
      <c r="K15" s="212"/>
      <c r="L15" s="114">
        <f t="shared" si="15"/>
        <v>0</v>
      </c>
      <c r="M15" s="212">
        <v>0.1</v>
      </c>
      <c r="N15" s="114">
        <f t="shared" si="2"/>
        <v>0</v>
      </c>
      <c r="O15" s="212">
        <v>0.7</v>
      </c>
      <c r="P15" s="114">
        <f t="shared" si="16"/>
        <v>0</v>
      </c>
      <c r="Q15" s="212">
        <v>0.5</v>
      </c>
      <c r="R15" s="114">
        <f t="shared" si="17"/>
        <v>0</v>
      </c>
      <c r="S15" s="114">
        <f t="shared" si="18"/>
        <v>0</v>
      </c>
      <c r="T15" s="114">
        <f t="shared" si="19"/>
        <v>0</v>
      </c>
      <c r="U15" s="114">
        <f t="shared" si="20"/>
        <v>0</v>
      </c>
      <c r="V15" s="114">
        <f t="shared" si="0"/>
        <v>0</v>
      </c>
      <c r="W15" s="114">
        <f t="shared" si="6"/>
        <v>0</v>
      </c>
      <c r="X15" s="212">
        <v>0.1</v>
      </c>
      <c r="Y15" s="114">
        <f t="shared" si="1"/>
        <v>0</v>
      </c>
      <c r="Z15" s="114">
        <f t="shared" si="21"/>
        <v>0</v>
      </c>
      <c r="AA15" s="114">
        <f t="shared" si="22"/>
        <v>0</v>
      </c>
      <c r="AB15" s="212" t="e">
        <f t="shared" si="23"/>
        <v>#DIV/0!</v>
      </c>
      <c r="AC15" s="114">
        <f t="shared" si="10"/>
        <v>0</v>
      </c>
      <c r="AD15" s="114" t="e">
        <f t="shared" si="24"/>
        <v>#DIV/0!</v>
      </c>
      <c r="AE15" s="114" t="e">
        <f t="shared" si="25"/>
        <v>#DIV/0!</v>
      </c>
      <c r="AF15" s="72"/>
      <c r="AG15" s="114" t="e">
        <f>Z15/#REF!/12</f>
        <v>#REF!</v>
      </c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</row>
    <row r="16" spans="1:44" s="78" customFormat="1" ht="21" customHeight="1" x14ac:dyDescent="0.25">
      <c r="A16" s="349"/>
      <c r="B16" s="118"/>
      <c r="C16" s="114"/>
      <c r="D16" s="114"/>
      <c r="E16" s="114"/>
      <c r="F16" s="114"/>
      <c r="G16" s="212"/>
      <c r="H16" s="114"/>
      <c r="I16" s="212"/>
      <c r="J16" s="114">
        <f t="shared" si="14"/>
        <v>0</v>
      </c>
      <c r="K16" s="212"/>
      <c r="L16" s="114">
        <f t="shared" si="15"/>
        <v>0</v>
      </c>
      <c r="M16" s="212">
        <v>0.1</v>
      </c>
      <c r="N16" s="114">
        <f t="shared" si="2"/>
        <v>0</v>
      </c>
      <c r="O16" s="212">
        <v>0.7</v>
      </c>
      <c r="P16" s="114">
        <f t="shared" si="16"/>
        <v>0</v>
      </c>
      <c r="Q16" s="212">
        <v>0.5</v>
      </c>
      <c r="R16" s="114">
        <f t="shared" si="17"/>
        <v>0</v>
      </c>
      <c r="S16" s="114">
        <f t="shared" si="18"/>
        <v>0</v>
      </c>
      <c r="T16" s="114">
        <f t="shared" si="19"/>
        <v>0</v>
      </c>
      <c r="U16" s="114">
        <f t="shared" si="20"/>
        <v>0</v>
      </c>
      <c r="V16" s="114">
        <f t="shared" si="0"/>
        <v>0</v>
      </c>
      <c r="W16" s="114">
        <f t="shared" si="6"/>
        <v>0</v>
      </c>
      <c r="X16" s="212">
        <v>0.1</v>
      </c>
      <c r="Y16" s="114">
        <f t="shared" si="1"/>
        <v>0</v>
      </c>
      <c r="Z16" s="114">
        <f t="shared" si="21"/>
        <v>0</v>
      </c>
      <c r="AA16" s="114">
        <f t="shared" si="22"/>
        <v>0</v>
      </c>
      <c r="AB16" s="212" t="e">
        <f t="shared" si="23"/>
        <v>#DIV/0!</v>
      </c>
      <c r="AC16" s="114">
        <f t="shared" si="10"/>
        <v>0</v>
      </c>
      <c r="AD16" s="114" t="e">
        <f t="shared" si="24"/>
        <v>#DIV/0!</v>
      </c>
      <c r="AE16" s="114" t="e">
        <f t="shared" si="25"/>
        <v>#DIV/0!</v>
      </c>
      <c r="AF16" s="72"/>
      <c r="AG16" s="114" t="e">
        <f>Z16/#REF!/12</f>
        <v>#REF!</v>
      </c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</row>
    <row r="17" spans="1:44" s="78" customFormat="1" ht="29.25" customHeight="1" x14ac:dyDescent="0.25">
      <c r="A17" s="349"/>
      <c r="B17" s="118"/>
      <c r="C17" s="114"/>
      <c r="D17" s="114"/>
      <c r="E17" s="114"/>
      <c r="F17" s="114"/>
      <c r="G17" s="212"/>
      <c r="H17" s="114"/>
      <c r="I17" s="212"/>
      <c r="J17" s="114">
        <f t="shared" si="14"/>
        <v>0</v>
      </c>
      <c r="K17" s="212"/>
      <c r="L17" s="114">
        <f t="shared" si="15"/>
        <v>0</v>
      </c>
      <c r="M17" s="212">
        <v>0.1</v>
      </c>
      <c r="N17" s="114">
        <f t="shared" si="2"/>
        <v>0</v>
      </c>
      <c r="O17" s="212">
        <v>0.7</v>
      </c>
      <c r="P17" s="114">
        <f t="shared" si="16"/>
        <v>0</v>
      </c>
      <c r="Q17" s="212">
        <v>0.5</v>
      </c>
      <c r="R17" s="114">
        <f t="shared" si="17"/>
        <v>0</v>
      </c>
      <c r="S17" s="114">
        <f t="shared" si="18"/>
        <v>0</v>
      </c>
      <c r="T17" s="114">
        <f t="shared" si="19"/>
        <v>0</v>
      </c>
      <c r="U17" s="114">
        <f t="shared" si="20"/>
        <v>0</v>
      </c>
      <c r="V17" s="114">
        <f t="shared" si="0"/>
        <v>0</v>
      </c>
      <c r="W17" s="114">
        <f t="shared" si="6"/>
        <v>0</v>
      </c>
      <c r="X17" s="212">
        <v>0.1</v>
      </c>
      <c r="Y17" s="114">
        <f t="shared" si="1"/>
        <v>0</v>
      </c>
      <c r="Z17" s="114">
        <f t="shared" si="21"/>
        <v>0</v>
      </c>
      <c r="AA17" s="114">
        <f t="shared" si="22"/>
        <v>0</v>
      </c>
      <c r="AB17" s="212" t="e">
        <f t="shared" si="23"/>
        <v>#DIV/0!</v>
      </c>
      <c r="AC17" s="114">
        <f t="shared" si="10"/>
        <v>0</v>
      </c>
      <c r="AD17" s="114" t="e">
        <f t="shared" si="24"/>
        <v>#DIV/0!</v>
      </c>
      <c r="AE17" s="114" t="e">
        <f t="shared" si="25"/>
        <v>#DIV/0!</v>
      </c>
      <c r="AF17" s="72"/>
      <c r="AG17" s="114" t="e">
        <f>Z17/#REF!/12</f>
        <v>#REF!</v>
      </c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</row>
    <row r="18" spans="1:44" s="78" customFormat="1" ht="29.25" customHeight="1" x14ac:dyDescent="0.25">
      <c r="A18" s="349"/>
      <c r="B18" s="108"/>
      <c r="C18" s="114"/>
      <c r="D18" s="114"/>
      <c r="E18" s="114"/>
      <c r="F18" s="114"/>
      <c r="G18" s="212"/>
      <c r="H18" s="114"/>
      <c r="I18" s="212"/>
      <c r="J18" s="114">
        <f t="shared" si="14"/>
        <v>0</v>
      </c>
      <c r="K18" s="212"/>
      <c r="L18" s="114">
        <f t="shared" si="15"/>
        <v>0</v>
      </c>
      <c r="M18" s="212">
        <v>0.1</v>
      </c>
      <c r="N18" s="114">
        <f t="shared" si="2"/>
        <v>0</v>
      </c>
      <c r="O18" s="212">
        <v>0.7</v>
      </c>
      <c r="P18" s="114">
        <f t="shared" si="16"/>
        <v>0</v>
      </c>
      <c r="Q18" s="212">
        <v>0.5</v>
      </c>
      <c r="R18" s="114">
        <f t="shared" si="17"/>
        <v>0</v>
      </c>
      <c r="S18" s="114">
        <f t="shared" si="18"/>
        <v>0</v>
      </c>
      <c r="T18" s="114">
        <f t="shared" si="19"/>
        <v>0</v>
      </c>
      <c r="U18" s="114">
        <f t="shared" si="20"/>
        <v>0</v>
      </c>
      <c r="V18" s="114">
        <f t="shared" si="0"/>
        <v>0</v>
      </c>
      <c r="W18" s="114">
        <f t="shared" si="6"/>
        <v>0</v>
      </c>
      <c r="X18" s="212">
        <v>0.1</v>
      </c>
      <c r="Y18" s="114">
        <f t="shared" si="1"/>
        <v>0</v>
      </c>
      <c r="Z18" s="114">
        <f t="shared" si="21"/>
        <v>0</v>
      </c>
      <c r="AA18" s="114">
        <f t="shared" si="22"/>
        <v>0</v>
      </c>
      <c r="AB18" s="212" t="e">
        <f t="shared" si="23"/>
        <v>#DIV/0!</v>
      </c>
      <c r="AC18" s="114">
        <f t="shared" si="10"/>
        <v>0</v>
      </c>
      <c r="AD18" s="114" t="e">
        <f t="shared" si="24"/>
        <v>#DIV/0!</v>
      </c>
      <c r="AE18" s="114" t="e">
        <f t="shared" si="25"/>
        <v>#DIV/0!</v>
      </c>
      <c r="AF18" s="72"/>
      <c r="AG18" s="114" t="e">
        <f>Z18/#REF!/12</f>
        <v>#REF!</v>
      </c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</row>
    <row r="19" spans="1:44" s="78" customFormat="1" ht="29.25" customHeight="1" x14ac:dyDescent="0.25">
      <c r="A19" s="349"/>
      <c r="B19" s="108"/>
      <c r="C19" s="114"/>
      <c r="D19" s="114"/>
      <c r="E19" s="114"/>
      <c r="F19" s="114"/>
      <c r="G19" s="212"/>
      <c r="H19" s="114"/>
      <c r="I19" s="212"/>
      <c r="J19" s="114">
        <f t="shared" si="14"/>
        <v>0</v>
      </c>
      <c r="K19" s="212"/>
      <c r="L19" s="114">
        <f t="shared" si="15"/>
        <v>0</v>
      </c>
      <c r="M19" s="212">
        <v>0.1</v>
      </c>
      <c r="N19" s="114">
        <f t="shared" si="2"/>
        <v>0</v>
      </c>
      <c r="O19" s="212">
        <v>0.7</v>
      </c>
      <c r="P19" s="114">
        <f t="shared" si="16"/>
        <v>0</v>
      </c>
      <c r="Q19" s="212">
        <v>0.5</v>
      </c>
      <c r="R19" s="114">
        <f t="shared" si="17"/>
        <v>0</v>
      </c>
      <c r="S19" s="114">
        <f t="shared" si="18"/>
        <v>0</v>
      </c>
      <c r="T19" s="114">
        <f t="shared" si="19"/>
        <v>0</v>
      </c>
      <c r="U19" s="114">
        <f t="shared" si="20"/>
        <v>0</v>
      </c>
      <c r="V19" s="114">
        <f t="shared" si="0"/>
        <v>0</v>
      </c>
      <c r="W19" s="114">
        <f t="shared" si="6"/>
        <v>0</v>
      </c>
      <c r="X19" s="212">
        <v>0.1</v>
      </c>
      <c r="Y19" s="114">
        <f t="shared" si="1"/>
        <v>0</v>
      </c>
      <c r="Z19" s="114">
        <f t="shared" si="21"/>
        <v>0</v>
      </c>
      <c r="AA19" s="114">
        <f t="shared" si="22"/>
        <v>0</v>
      </c>
      <c r="AB19" s="212" t="e">
        <f t="shared" si="23"/>
        <v>#DIV/0!</v>
      </c>
      <c r="AC19" s="114">
        <f t="shared" si="10"/>
        <v>0</v>
      </c>
      <c r="AD19" s="114" t="e">
        <f t="shared" si="24"/>
        <v>#DIV/0!</v>
      </c>
      <c r="AE19" s="114" t="e">
        <f t="shared" si="25"/>
        <v>#DIV/0!</v>
      </c>
      <c r="AF19" s="72"/>
      <c r="AG19" s="114" t="e">
        <f>Z19/#REF!/12</f>
        <v>#REF!</v>
      </c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</row>
    <row r="20" spans="1:44" s="78" customFormat="1" ht="29.25" customHeight="1" x14ac:dyDescent="0.25">
      <c r="A20" s="349"/>
      <c r="B20" s="108"/>
      <c r="C20" s="114"/>
      <c r="D20" s="114"/>
      <c r="E20" s="114"/>
      <c r="F20" s="114"/>
      <c r="G20" s="212"/>
      <c r="H20" s="114"/>
      <c r="I20" s="212"/>
      <c r="J20" s="114">
        <f t="shared" si="14"/>
        <v>0</v>
      </c>
      <c r="K20" s="212"/>
      <c r="L20" s="114">
        <f t="shared" si="15"/>
        <v>0</v>
      </c>
      <c r="M20" s="212">
        <v>0.1</v>
      </c>
      <c r="N20" s="114">
        <f t="shared" si="2"/>
        <v>0</v>
      </c>
      <c r="O20" s="212">
        <v>0.7</v>
      </c>
      <c r="P20" s="114">
        <f t="shared" si="16"/>
        <v>0</v>
      </c>
      <c r="Q20" s="212">
        <v>0.5</v>
      </c>
      <c r="R20" s="114">
        <f t="shared" si="17"/>
        <v>0</v>
      </c>
      <c r="S20" s="114">
        <f t="shared" si="18"/>
        <v>0</v>
      </c>
      <c r="T20" s="114">
        <f t="shared" si="19"/>
        <v>0</v>
      </c>
      <c r="U20" s="114">
        <f t="shared" si="20"/>
        <v>0</v>
      </c>
      <c r="V20" s="114">
        <f t="shared" si="0"/>
        <v>0</v>
      </c>
      <c r="W20" s="114">
        <f t="shared" si="6"/>
        <v>0</v>
      </c>
      <c r="X20" s="212">
        <v>0.1</v>
      </c>
      <c r="Y20" s="114">
        <f t="shared" si="1"/>
        <v>0</v>
      </c>
      <c r="Z20" s="114">
        <f t="shared" si="21"/>
        <v>0</v>
      </c>
      <c r="AA20" s="114">
        <f t="shared" si="22"/>
        <v>0</v>
      </c>
      <c r="AB20" s="212" t="e">
        <f t="shared" si="23"/>
        <v>#DIV/0!</v>
      </c>
      <c r="AC20" s="114">
        <f t="shared" si="10"/>
        <v>0</v>
      </c>
      <c r="AD20" s="114" t="e">
        <f t="shared" si="24"/>
        <v>#DIV/0!</v>
      </c>
      <c r="AE20" s="114" t="e">
        <f t="shared" si="25"/>
        <v>#DIV/0!</v>
      </c>
      <c r="AF20" s="72"/>
      <c r="AG20" s="114" t="e">
        <f>Z20/#REF!/12</f>
        <v>#REF!</v>
      </c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</row>
    <row r="21" spans="1:44" s="78" customFormat="1" ht="29.25" customHeight="1" x14ac:dyDescent="0.25">
      <c r="A21" s="349"/>
      <c r="B21" s="108"/>
      <c r="C21" s="114"/>
      <c r="D21" s="114"/>
      <c r="E21" s="114"/>
      <c r="F21" s="114"/>
      <c r="G21" s="212"/>
      <c r="H21" s="114"/>
      <c r="I21" s="212"/>
      <c r="J21" s="114">
        <f t="shared" si="14"/>
        <v>0</v>
      </c>
      <c r="K21" s="212"/>
      <c r="L21" s="114">
        <f t="shared" si="15"/>
        <v>0</v>
      </c>
      <c r="M21" s="212">
        <v>0.1</v>
      </c>
      <c r="N21" s="114">
        <f t="shared" si="2"/>
        <v>0</v>
      </c>
      <c r="O21" s="212">
        <v>0.7</v>
      </c>
      <c r="P21" s="114">
        <f t="shared" si="16"/>
        <v>0</v>
      </c>
      <c r="Q21" s="212">
        <v>0.5</v>
      </c>
      <c r="R21" s="114">
        <f t="shared" si="17"/>
        <v>0</v>
      </c>
      <c r="S21" s="114">
        <f t="shared" si="18"/>
        <v>0</v>
      </c>
      <c r="T21" s="114">
        <f t="shared" si="19"/>
        <v>0</v>
      </c>
      <c r="U21" s="114">
        <f t="shared" si="20"/>
        <v>0</v>
      </c>
      <c r="V21" s="114">
        <f t="shared" si="0"/>
        <v>0</v>
      </c>
      <c r="W21" s="114">
        <f t="shared" si="6"/>
        <v>0</v>
      </c>
      <c r="X21" s="212">
        <v>0.1</v>
      </c>
      <c r="Y21" s="114">
        <f t="shared" si="1"/>
        <v>0</v>
      </c>
      <c r="Z21" s="114">
        <f t="shared" si="21"/>
        <v>0</v>
      </c>
      <c r="AA21" s="114">
        <f t="shared" si="22"/>
        <v>0</v>
      </c>
      <c r="AB21" s="212" t="e">
        <f t="shared" si="23"/>
        <v>#DIV/0!</v>
      </c>
      <c r="AC21" s="114">
        <f t="shared" si="10"/>
        <v>0</v>
      </c>
      <c r="AD21" s="114" t="e">
        <f t="shared" si="24"/>
        <v>#DIV/0!</v>
      </c>
      <c r="AE21" s="114" t="e">
        <f t="shared" si="25"/>
        <v>#DIV/0!</v>
      </c>
      <c r="AF21" s="72"/>
      <c r="AG21" s="114" t="e">
        <f>Z21/#REF!/12</f>
        <v>#REF!</v>
      </c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</row>
    <row r="22" spans="1:44" ht="32.25" customHeight="1" x14ac:dyDescent="0.25">
      <c r="A22" s="350" t="s">
        <v>219</v>
      </c>
      <c r="B22" s="108"/>
      <c r="C22" s="114"/>
      <c r="D22" s="114"/>
      <c r="E22" s="114"/>
      <c r="F22" s="114"/>
      <c r="G22" s="212"/>
      <c r="H22" s="114"/>
      <c r="I22" s="212"/>
      <c r="J22" s="114">
        <f>F22*I22</f>
        <v>0</v>
      </c>
      <c r="K22" s="212"/>
      <c r="L22" s="114">
        <f>F22*K22</f>
        <v>0</v>
      </c>
      <c r="M22" s="212">
        <v>0.1</v>
      </c>
      <c r="N22" s="114">
        <f t="shared" si="2"/>
        <v>0</v>
      </c>
      <c r="O22" s="212">
        <v>0.7</v>
      </c>
      <c r="P22" s="114">
        <f t="shared" ref="P22:P23" si="26">(F22+H22+J22+L22+N22)*O22</f>
        <v>0</v>
      </c>
      <c r="Q22" s="212">
        <v>0.5</v>
      </c>
      <c r="R22" s="114">
        <f t="shared" ref="R22:R23" si="27">(F22+H22+J22+L22+N22)*Q22</f>
        <v>0</v>
      </c>
      <c r="S22" s="114">
        <f>(F22+H22+J22+L22+N22+P22+R22)</f>
        <v>0</v>
      </c>
      <c r="T22" s="114">
        <f t="shared" ref="T22:T23" si="28">IF(($T$8-(F22+J22)*1.2*2.2)&lt;0,0,$T$8-(F22+J22)*1.2*2.2)</f>
        <v>0</v>
      </c>
      <c r="U22" s="114">
        <f t="shared" ref="U22:U23" si="29">S22+T22</f>
        <v>0</v>
      </c>
      <c r="V22" s="114">
        <f t="shared" si="0"/>
        <v>0</v>
      </c>
      <c r="W22" s="114">
        <f t="shared" si="6"/>
        <v>0</v>
      </c>
      <c r="X22" s="212">
        <v>0.1</v>
      </c>
      <c r="Y22" s="114">
        <f t="shared" si="1"/>
        <v>0</v>
      </c>
      <c r="Z22" s="114">
        <f t="shared" ref="Z22:Z23" si="30">U22*12*1.1</f>
        <v>0</v>
      </c>
      <c r="AA22" s="114">
        <f t="shared" ref="AA22:AA23" si="31">W22+Y22</f>
        <v>0</v>
      </c>
      <c r="AB22" s="212" t="e">
        <f t="shared" ref="AB22:AB23" si="32">AC22/Z22</f>
        <v>#DIV/0!</v>
      </c>
      <c r="AC22" s="114">
        <f t="shared" si="10"/>
        <v>0</v>
      </c>
      <c r="AD22" s="114" t="e">
        <f t="shared" ref="AD22:AD23" si="33">AA22*AB22</f>
        <v>#DIV/0!</v>
      </c>
      <c r="AE22" s="114" t="e">
        <f t="shared" ref="AE22:AE23" si="34">AA22+AD22</f>
        <v>#DIV/0!</v>
      </c>
      <c r="AG22" s="114" t="e">
        <f>Z22/#REF!/12</f>
        <v>#REF!</v>
      </c>
      <c r="AH22" s="72"/>
    </row>
    <row r="23" spans="1:44" ht="33.75" customHeight="1" x14ac:dyDescent="0.25">
      <c r="A23" s="350"/>
      <c r="B23" s="108"/>
      <c r="C23" s="114"/>
      <c r="D23" s="114"/>
      <c r="E23" s="114"/>
      <c r="F23" s="114"/>
      <c r="G23" s="212"/>
      <c r="H23" s="114"/>
      <c r="I23" s="212"/>
      <c r="J23" s="114">
        <f>F23*I23</f>
        <v>0</v>
      </c>
      <c r="K23" s="212"/>
      <c r="L23" s="114">
        <f>F23*K23</f>
        <v>0</v>
      </c>
      <c r="M23" s="212">
        <v>0.1</v>
      </c>
      <c r="N23" s="114">
        <f t="shared" si="2"/>
        <v>0</v>
      </c>
      <c r="O23" s="212">
        <v>0.7</v>
      </c>
      <c r="P23" s="114">
        <f t="shared" si="26"/>
        <v>0</v>
      </c>
      <c r="Q23" s="212">
        <v>0.5</v>
      </c>
      <c r="R23" s="114">
        <f t="shared" si="27"/>
        <v>0</v>
      </c>
      <c r="S23" s="114">
        <f>(F23+H23+J23+L23+N23+P23+R23)</f>
        <v>0</v>
      </c>
      <c r="T23" s="114">
        <f t="shared" si="28"/>
        <v>0</v>
      </c>
      <c r="U23" s="114">
        <f t="shared" si="29"/>
        <v>0</v>
      </c>
      <c r="V23" s="114">
        <f t="shared" si="0"/>
        <v>0</v>
      </c>
      <c r="W23" s="114">
        <f t="shared" si="6"/>
        <v>0</v>
      </c>
      <c r="X23" s="212">
        <v>0.1</v>
      </c>
      <c r="Y23" s="114">
        <f t="shared" si="1"/>
        <v>0</v>
      </c>
      <c r="Z23" s="114">
        <f t="shared" si="30"/>
        <v>0</v>
      </c>
      <c r="AA23" s="114">
        <f t="shared" si="31"/>
        <v>0</v>
      </c>
      <c r="AB23" s="212" t="e">
        <f t="shared" si="32"/>
        <v>#DIV/0!</v>
      </c>
      <c r="AC23" s="114">
        <f t="shared" si="10"/>
        <v>0</v>
      </c>
      <c r="AD23" s="114" t="e">
        <f t="shared" si="33"/>
        <v>#DIV/0!</v>
      </c>
      <c r="AE23" s="114" t="e">
        <f t="shared" si="34"/>
        <v>#DIV/0!</v>
      </c>
      <c r="AG23" s="114" t="e">
        <f>Z23/#REF!/12</f>
        <v>#REF!</v>
      </c>
      <c r="AH23" s="72"/>
    </row>
    <row r="24" spans="1:44" ht="28.5" customHeight="1" x14ac:dyDescent="0.25">
      <c r="A24" s="348" t="s">
        <v>257</v>
      </c>
      <c r="B24" s="108"/>
      <c r="C24" s="114"/>
      <c r="D24" s="114"/>
      <c r="E24" s="114"/>
      <c r="F24" s="114"/>
      <c r="G24" s="212"/>
      <c r="H24" s="114">
        <f>(((F24*12/1780.6)*(365*8))*G24%)/12</f>
        <v>0</v>
      </c>
      <c r="I24" s="212"/>
      <c r="J24" s="114">
        <f t="shared" ref="J24:J33" si="35">F24*I24</f>
        <v>0</v>
      </c>
      <c r="K24" s="212"/>
      <c r="L24" s="114">
        <f t="shared" ref="L24:L33" si="36">F24*K24</f>
        <v>0</v>
      </c>
      <c r="M24" s="212">
        <v>0.1</v>
      </c>
      <c r="N24" s="114">
        <f t="shared" si="2"/>
        <v>0</v>
      </c>
      <c r="O24" s="212">
        <v>0.7</v>
      </c>
      <c r="P24" s="114">
        <f t="shared" ref="P24:P33" si="37">(F24+H24+J24+L24+N24)*O24</f>
        <v>0</v>
      </c>
      <c r="Q24" s="212">
        <v>0.5</v>
      </c>
      <c r="R24" s="114">
        <f t="shared" ref="R24:R33" si="38">(F24+H24+J24+L24+N24)*Q24</f>
        <v>0</v>
      </c>
      <c r="S24" s="114">
        <f t="shared" ref="S24:S33" si="39">(F24+H24+J24+L24+N24+P24+R24)</f>
        <v>0</v>
      </c>
      <c r="T24" s="114">
        <f t="shared" ref="T24:T33" si="40">IF(($T$8-(F24+J24)*1.2*2.2)&lt;0,0,$T$8-(F24+J24)*1.2*2.2)</f>
        <v>0</v>
      </c>
      <c r="U24" s="114">
        <f t="shared" ref="U24:U33" si="41">S24+T24</f>
        <v>0</v>
      </c>
      <c r="V24" s="114">
        <f t="shared" si="0"/>
        <v>0</v>
      </c>
      <c r="W24" s="114">
        <f t="shared" si="6"/>
        <v>0</v>
      </c>
      <c r="X24" s="212">
        <v>0.1</v>
      </c>
      <c r="Y24" s="114">
        <f t="shared" si="1"/>
        <v>0</v>
      </c>
      <c r="Z24" s="114">
        <f t="shared" ref="Z24:Z33" si="42">U24*12*1.1</f>
        <v>0</v>
      </c>
      <c r="AA24" s="114">
        <f t="shared" ref="AA24:AA33" si="43">W24+Y24</f>
        <v>0</v>
      </c>
      <c r="AB24" s="212" t="e">
        <f t="shared" ref="AB24:AB33" si="44">AC24/Z24</f>
        <v>#DIV/0!</v>
      </c>
      <c r="AC24" s="114">
        <f t="shared" si="10"/>
        <v>0</v>
      </c>
      <c r="AD24" s="114" t="e">
        <f t="shared" ref="AD24:AD33" si="45">AA24*AB24</f>
        <v>#DIV/0!</v>
      </c>
      <c r="AE24" s="114" t="e">
        <f t="shared" ref="AE24:AE33" si="46">AA24+AD24</f>
        <v>#DIV/0!</v>
      </c>
      <c r="AG24" s="114" t="e">
        <f>Z24/#REF!/12</f>
        <v>#REF!</v>
      </c>
      <c r="AH24" s="72"/>
    </row>
    <row r="25" spans="1:44" ht="30" customHeight="1" x14ac:dyDescent="0.25">
      <c r="A25" s="349"/>
      <c r="B25" s="108"/>
      <c r="C25" s="114"/>
      <c r="D25" s="114"/>
      <c r="E25" s="114"/>
      <c r="F25" s="114"/>
      <c r="G25" s="212"/>
      <c r="H25" s="114">
        <f t="shared" ref="H25:H33" si="47">(((F25*12/1780.6)*(365*8))*G25%)/12</f>
        <v>0</v>
      </c>
      <c r="I25" s="212"/>
      <c r="J25" s="114">
        <f t="shared" si="35"/>
        <v>0</v>
      </c>
      <c r="K25" s="212"/>
      <c r="L25" s="114">
        <f t="shared" si="36"/>
        <v>0</v>
      </c>
      <c r="M25" s="212">
        <v>0.1</v>
      </c>
      <c r="N25" s="114">
        <f t="shared" si="2"/>
        <v>0</v>
      </c>
      <c r="O25" s="212">
        <v>0.7</v>
      </c>
      <c r="P25" s="114">
        <f t="shared" si="37"/>
        <v>0</v>
      </c>
      <c r="Q25" s="212">
        <v>0.5</v>
      </c>
      <c r="R25" s="114">
        <f t="shared" si="38"/>
        <v>0</v>
      </c>
      <c r="S25" s="114">
        <f t="shared" si="39"/>
        <v>0</v>
      </c>
      <c r="T25" s="114">
        <f t="shared" si="40"/>
        <v>0</v>
      </c>
      <c r="U25" s="114">
        <f t="shared" si="41"/>
        <v>0</v>
      </c>
      <c r="V25" s="114">
        <f t="shared" si="0"/>
        <v>0</v>
      </c>
      <c r="W25" s="114">
        <f t="shared" si="6"/>
        <v>0</v>
      </c>
      <c r="X25" s="212">
        <v>0.1</v>
      </c>
      <c r="Y25" s="114">
        <f t="shared" si="1"/>
        <v>0</v>
      </c>
      <c r="Z25" s="114">
        <f t="shared" si="42"/>
        <v>0</v>
      </c>
      <c r="AA25" s="114">
        <f t="shared" si="43"/>
        <v>0</v>
      </c>
      <c r="AB25" s="212" t="e">
        <f t="shared" si="44"/>
        <v>#DIV/0!</v>
      </c>
      <c r="AC25" s="114">
        <f t="shared" si="10"/>
        <v>0</v>
      </c>
      <c r="AD25" s="114" t="e">
        <f t="shared" si="45"/>
        <v>#DIV/0!</v>
      </c>
      <c r="AE25" s="114" t="e">
        <f t="shared" si="46"/>
        <v>#DIV/0!</v>
      </c>
      <c r="AG25" s="114" t="e">
        <f>Z25/#REF!/12</f>
        <v>#REF!</v>
      </c>
      <c r="AH25" s="72"/>
    </row>
    <row r="26" spans="1:44" ht="53.25" customHeight="1" x14ac:dyDescent="0.25">
      <c r="A26" s="349"/>
      <c r="B26" s="108"/>
      <c r="C26" s="114"/>
      <c r="D26" s="114"/>
      <c r="E26" s="114"/>
      <c r="F26" s="114"/>
      <c r="G26" s="212"/>
      <c r="H26" s="114">
        <f t="shared" si="47"/>
        <v>0</v>
      </c>
      <c r="I26" s="212"/>
      <c r="J26" s="114">
        <f t="shared" si="35"/>
        <v>0</v>
      </c>
      <c r="K26" s="212"/>
      <c r="L26" s="114">
        <f>F26*K26</f>
        <v>0</v>
      </c>
      <c r="M26" s="212">
        <v>0.1</v>
      </c>
      <c r="N26" s="114">
        <f t="shared" si="2"/>
        <v>0</v>
      </c>
      <c r="O26" s="212">
        <v>0.7</v>
      </c>
      <c r="P26" s="114">
        <f t="shared" si="37"/>
        <v>0</v>
      </c>
      <c r="Q26" s="212">
        <v>0.5</v>
      </c>
      <c r="R26" s="114">
        <f>(F26+H26+J26+L26+N26)*Q26</f>
        <v>0</v>
      </c>
      <c r="S26" s="114">
        <f t="shared" si="39"/>
        <v>0</v>
      </c>
      <c r="T26" s="114">
        <f t="shared" si="40"/>
        <v>0</v>
      </c>
      <c r="U26" s="114">
        <f t="shared" si="41"/>
        <v>0</v>
      </c>
      <c r="V26" s="114">
        <f t="shared" si="0"/>
        <v>0</v>
      </c>
      <c r="W26" s="114">
        <f t="shared" si="6"/>
        <v>0</v>
      </c>
      <c r="X26" s="212">
        <v>0.1</v>
      </c>
      <c r="Y26" s="114">
        <f t="shared" si="1"/>
        <v>0</v>
      </c>
      <c r="Z26" s="114">
        <f t="shared" si="42"/>
        <v>0</v>
      </c>
      <c r="AA26" s="114">
        <f t="shared" si="43"/>
        <v>0</v>
      </c>
      <c r="AB26" s="212" t="e">
        <f t="shared" si="44"/>
        <v>#DIV/0!</v>
      </c>
      <c r="AC26" s="114">
        <f t="shared" si="10"/>
        <v>0</v>
      </c>
      <c r="AD26" s="114" t="e">
        <f t="shared" si="45"/>
        <v>#DIV/0!</v>
      </c>
      <c r="AE26" s="114" t="e">
        <f t="shared" si="46"/>
        <v>#DIV/0!</v>
      </c>
      <c r="AG26" s="114" t="e">
        <f>Z26/#REF!/12</f>
        <v>#REF!</v>
      </c>
      <c r="AH26" s="72"/>
    </row>
    <row r="27" spans="1:44" x14ac:dyDescent="0.25">
      <c r="A27" s="349"/>
      <c r="B27" s="108"/>
      <c r="C27" s="114"/>
      <c r="D27" s="114"/>
      <c r="E27" s="114"/>
      <c r="F27" s="114"/>
      <c r="G27" s="212"/>
      <c r="H27" s="114">
        <f t="shared" si="47"/>
        <v>0</v>
      </c>
      <c r="I27" s="212"/>
      <c r="J27" s="114">
        <f t="shared" si="35"/>
        <v>0</v>
      </c>
      <c r="K27" s="212"/>
      <c r="L27" s="114">
        <f t="shared" si="36"/>
        <v>0</v>
      </c>
      <c r="M27" s="212">
        <v>0.1</v>
      </c>
      <c r="N27" s="114">
        <f t="shared" si="2"/>
        <v>0</v>
      </c>
      <c r="O27" s="212">
        <v>0.7</v>
      </c>
      <c r="P27" s="114">
        <f t="shared" si="37"/>
        <v>0</v>
      </c>
      <c r="Q27" s="212">
        <v>0.5</v>
      </c>
      <c r="R27" s="114">
        <f t="shared" si="38"/>
        <v>0</v>
      </c>
      <c r="S27" s="114">
        <f t="shared" si="39"/>
        <v>0</v>
      </c>
      <c r="T27" s="114">
        <f t="shared" si="40"/>
        <v>0</v>
      </c>
      <c r="U27" s="114">
        <f t="shared" si="41"/>
        <v>0</v>
      </c>
      <c r="V27" s="114">
        <f t="shared" si="0"/>
        <v>0</v>
      </c>
      <c r="W27" s="114">
        <f t="shared" si="6"/>
        <v>0</v>
      </c>
      <c r="X27" s="212">
        <v>0.1</v>
      </c>
      <c r="Y27" s="114">
        <f t="shared" si="1"/>
        <v>0</v>
      </c>
      <c r="Z27" s="114">
        <f t="shared" si="42"/>
        <v>0</v>
      </c>
      <c r="AA27" s="114">
        <f t="shared" si="43"/>
        <v>0</v>
      </c>
      <c r="AB27" s="212" t="e">
        <f t="shared" si="44"/>
        <v>#DIV/0!</v>
      </c>
      <c r="AC27" s="114">
        <f t="shared" si="10"/>
        <v>0</v>
      </c>
      <c r="AD27" s="114" t="e">
        <f t="shared" si="45"/>
        <v>#DIV/0!</v>
      </c>
      <c r="AE27" s="114" t="e">
        <f t="shared" si="46"/>
        <v>#DIV/0!</v>
      </c>
      <c r="AG27" s="114" t="e">
        <f>Z27/#REF!/12</f>
        <v>#REF!</v>
      </c>
      <c r="AH27" s="72"/>
    </row>
    <row r="28" spans="1:44" x14ac:dyDescent="0.25">
      <c r="A28" s="349"/>
      <c r="B28" s="108"/>
      <c r="C28" s="114"/>
      <c r="D28" s="114"/>
      <c r="E28" s="114"/>
      <c r="F28" s="114"/>
      <c r="G28" s="212"/>
      <c r="H28" s="114">
        <f t="shared" si="47"/>
        <v>0</v>
      </c>
      <c r="I28" s="212"/>
      <c r="J28" s="114">
        <f t="shared" si="35"/>
        <v>0</v>
      </c>
      <c r="K28" s="212"/>
      <c r="L28" s="114">
        <f t="shared" si="36"/>
        <v>0</v>
      </c>
      <c r="M28" s="212">
        <v>0.1</v>
      </c>
      <c r="N28" s="114">
        <f t="shared" si="2"/>
        <v>0</v>
      </c>
      <c r="O28" s="212">
        <v>0.7</v>
      </c>
      <c r="P28" s="114">
        <f t="shared" si="37"/>
        <v>0</v>
      </c>
      <c r="Q28" s="212">
        <v>0.5</v>
      </c>
      <c r="R28" s="114">
        <f t="shared" si="38"/>
        <v>0</v>
      </c>
      <c r="S28" s="114">
        <f t="shared" si="39"/>
        <v>0</v>
      </c>
      <c r="T28" s="114">
        <f t="shared" si="40"/>
        <v>0</v>
      </c>
      <c r="U28" s="114">
        <f t="shared" si="41"/>
        <v>0</v>
      </c>
      <c r="V28" s="114">
        <f t="shared" si="0"/>
        <v>0</v>
      </c>
      <c r="W28" s="114">
        <f t="shared" si="6"/>
        <v>0</v>
      </c>
      <c r="X28" s="212">
        <v>0.1</v>
      </c>
      <c r="Y28" s="114">
        <f t="shared" si="1"/>
        <v>0</v>
      </c>
      <c r="Z28" s="114">
        <f t="shared" si="42"/>
        <v>0</v>
      </c>
      <c r="AA28" s="114">
        <f t="shared" si="43"/>
        <v>0</v>
      </c>
      <c r="AB28" s="212" t="e">
        <f t="shared" si="44"/>
        <v>#DIV/0!</v>
      </c>
      <c r="AC28" s="114">
        <f t="shared" si="10"/>
        <v>0</v>
      </c>
      <c r="AD28" s="114" t="e">
        <f t="shared" si="45"/>
        <v>#DIV/0!</v>
      </c>
      <c r="AE28" s="114" t="e">
        <f t="shared" si="46"/>
        <v>#DIV/0!</v>
      </c>
      <c r="AG28" s="114" t="e">
        <f>Z28/#REF!/12</f>
        <v>#REF!</v>
      </c>
      <c r="AH28" s="72"/>
    </row>
    <row r="29" spans="1:44" ht="27.75" customHeight="1" x14ac:dyDescent="0.25">
      <c r="A29" s="349"/>
      <c r="B29" s="108"/>
      <c r="C29" s="114"/>
      <c r="D29" s="114"/>
      <c r="E29" s="114"/>
      <c r="F29" s="114"/>
      <c r="G29" s="212"/>
      <c r="H29" s="114">
        <f t="shared" si="47"/>
        <v>0</v>
      </c>
      <c r="I29" s="212"/>
      <c r="J29" s="114">
        <f t="shared" si="35"/>
        <v>0</v>
      </c>
      <c r="K29" s="212"/>
      <c r="L29" s="114">
        <f t="shared" si="36"/>
        <v>0</v>
      </c>
      <c r="M29" s="212">
        <v>0.1</v>
      </c>
      <c r="N29" s="114">
        <f t="shared" si="2"/>
        <v>0</v>
      </c>
      <c r="O29" s="212">
        <v>0.7</v>
      </c>
      <c r="P29" s="114">
        <f t="shared" si="37"/>
        <v>0</v>
      </c>
      <c r="Q29" s="212">
        <v>0.5</v>
      </c>
      <c r="R29" s="114">
        <f t="shared" si="38"/>
        <v>0</v>
      </c>
      <c r="S29" s="114">
        <f t="shared" si="39"/>
        <v>0</v>
      </c>
      <c r="T29" s="114">
        <f t="shared" si="40"/>
        <v>0</v>
      </c>
      <c r="U29" s="114">
        <f t="shared" si="41"/>
        <v>0</v>
      </c>
      <c r="V29" s="114">
        <f t="shared" si="0"/>
        <v>0</v>
      </c>
      <c r="W29" s="114">
        <f t="shared" si="6"/>
        <v>0</v>
      </c>
      <c r="X29" s="212">
        <v>0.1</v>
      </c>
      <c r="Y29" s="114">
        <f t="shared" si="1"/>
        <v>0</v>
      </c>
      <c r="Z29" s="114">
        <f t="shared" si="42"/>
        <v>0</v>
      </c>
      <c r="AA29" s="114">
        <f t="shared" si="43"/>
        <v>0</v>
      </c>
      <c r="AB29" s="212" t="e">
        <f t="shared" si="44"/>
        <v>#DIV/0!</v>
      </c>
      <c r="AC29" s="114">
        <f t="shared" si="10"/>
        <v>0</v>
      </c>
      <c r="AD29" s="114" t="e">
        <f t="shared" si="45"/>
        <v>#DIV/0!</v>
      </c>
      <c r="AE29" s="114" t="e">
        <f t="shared" si="46"/>
        <v>#DIV/0!</v>
      </c>
      <c r="AG29" s="114" t="e">
        <f>Z29/#REF!/12</f>
        <v>#REF!</v>
      </c>
      <c r="AH29" s="72"/>
    </row>
    <row r="30" spans="1:44" ht="21" customHeight="1" x14ac:dyDescent="0.25">
      <c r="A30" s="349"/>
      <c r="B30" s="108"/>
      <c r="C30" s="114"/>
      <c r="D30" s="114"/>
      <c r="E30" s="114"/>
      <c r="F30" s="114"/>
      <c r="G30" s="212"/>
      <c r="H30" s="114">
        <f t="shared" si="47"/>
        <v>0</v>
      </c>
      <c r="I30" s="212"/>
      <c r="J30" s="114">
        <f t="shared" si="35"/>
        <v>0</v>
      </c>
      <c r="K30" s="212"/>
      <c r="L30" s="114">
        <f t="shared" si="36"/>
        <v>0</v>
      </c>
      <c r="M30" s="212">
        <v>0.1</v>
      </c>
      <c r="N30" s="114">
        <f t="shared" si="2"/>
        <v>0</v>
      </c>
      <c r="O30" s="212">
        <v>0.7</v>
      </c>
      <c r="P30" s="114">
        <f t="shared" si="37"/>
        <v>0</v>
      </c>
      <c r="Q30" s="212">
        <v>0.5</v>
      </c>
      <c r="R30" s="114">
        <f t="shared" si="38"/>
        <v>0</v>
      </c>
      <c r="S30" s="114">
        <f t="shared" si="39"/>
        <v>0</v>
      </c>
      <c r="T30" s="114">
        <f t="shared" si="40"/>
        <v>0</v>
      </c>
      <c r="U30" s="114">
        <f t="shared" si="41"/>
        <v>0</v>
      </c>
      <c r="V30" s="114">
        <f t="shared" si="0"/>
        <v>0</v>
      </c>
      <c r="W30" s="114">
        <f t="shared" si="6"/>
        <v>0</v>
      </c>
      <c r="X30" s="212">
        <v>0.1</v>
      </c>
      <c r="Y30" s="114">
        <f t="shared" si="1"/>
        <v>0</v>
      </c>
      <c r="Z30" s="114">
        <f t="shared" si="42"/>
        <v>0</v>
      </c>
      <c r="AA30" s="114">
        <f t="shared" si="43"/>
        <v>0</v>
      </c>
      <c r="AB30" s="212" t="e">
        <f t="shared" si="44"/>
        <v>#DIV/0!</v>
      </c>
      <c r="AC30" s="114">
        <f t="shared" si="10"/>
        <v>0</v>
      </c>
      <c r="AD30" s="114" t="e">
        <f t="shared" si="45"/>
        <v>#DIV/0!</v>
      </c>
      <c r="AE30" s="114" t="e">
        <f t="shared" si="46"/>
        <v>#DIV/0!</v>
      </c>
      <c r="AG30" s="114" t="e">
        <f>Z30/#REF!/12</f>
        <v>#REF!</v>
      </c>
      <c r="AH30" s="72"/>
    </row>
    <row r="31" spans="1:44" ht="19.5" customHeight="1" x14ac:dyDescent="0.25">
      <c r="A31" s="349"/>
      <c r="B31" s="108"/>
      <c r="C31" s="114"/>
      <c r="D31" s="114"/>
      <c r="E31" s="114"/>
      <c r="F31" s="114"/>
      <c r="G31" s="212"/>
      <c r="H31" s="114">
        <f t="shared" si="47"/>
        <v>0</v>
      </c>
      <c r="I31" s="212"/>
      <c r="J31" s="114">
        <f t="shared" si="35"/>
        <v>0</v>
      </c>
      <c r="K31" s="212"/>
      <c r="L31" s="114">
        <f t="shared" si="36"/>
        <v>0</v>
      </c>
      <c r="M31" s="212">
        <v>0.1</v>
      </c>
      <c r="N31" s="114">
        <f t="shared" si="2"/>
        <v>0</v>
      </c>
      <c r="O31" s="212">
        <v>0.7</v>
      </c>
      <c r="P31" s="114">
        <f t="shared" si="37"/>
        <v>0</v>
      </c>
      <c r="Q31" s="212">
        <v>0.5</v>
      </c>
      <c r="R31" s="114">
        <f t="shared" si="38"/>
        <v>0</v>
      </c>
      <c r="S31" s="114">
        <f t="shared" si="39"/>
        <v>0</v>
      </c>
      <c r="T31" s="114">
        <f t="shared" si="40"/>
        <v>0</v>
      </c>
      <c r="U31" s="114">
        <f t="shared" si="41"/>
        <v>0</v>
      </c>
      <c r="V31" s="114">
        <f t="shared" si="0"/>
        <v>0</v>
      </c>
      <c r="W31" s="114">
        <f t="shared" si="6"/>
        <v>0</v>
      </c>
      <c r="X31" s="212">
        <v>0.1</v>
      </c>
      <c r="Y31" s="114">
        <f t="shared" si="1"/>
        <v>0</v>
      </c>
      <c r="Z31" s="114">
        <f t="shared" si="42"/>
        <v>0</v>
      </c>
      <c r="AA31" s="114">
        <f t="shared" si="43"/>
        <v>0</v>
      </c>
      <c r="AB31" s="212" t="e">
        <f t="shared" si="44"/>
        <v>#DIV/0!</v>
      </c>
      <c r="AC31" s="114">
        <f t="shared" si="10"/>
        <v>0</v>
      </c>
      <c r="AD31" s="114" t="e">
        <f t="shared" si="45"/>
        <v>#DIV/0!</v>
      </c>
      <c r="AE31" s="114" t="e">
        <f t="shared" si="46"/>
        <v>#DIV/0!</v>
      </c>
      <c r="AG31" s="114" t="e">
        <f>Z31/#REF!/12</f>
        <v>#REF!</v>
      </c>
      <c r="AH31" s="72"/>
    </row>
    <row r="32" spans="1:44" ht="39" customHeight="1" x14ac:dyDescent="0.25">
      <c r="A32" s="349"/>
      <c r="B32" s="108"/>
      <c r="C32" s="114"/>
      <c r="D32" s="114"/>
      <c r="E32" s="114"/>
      <c r="F32" s="114"/>
      <c r="G32" s="212"/>
      <c r="H32" s="114">
        <f t="shared" si="47"/>
        <v>0</v>
      </c>
      <c r="I32" s="212"/>
      <c r="J32" s="114">
        <f t="shared" si="35"/>
        <v>0</v>
      </c>
      <c r="K32" s="212"/>
      <c r="L32" s="114">
        <f t="shared" si="36"/>
        <v>0</v>
      </c>
      <c r="M32" s="212">
        <v>0.1</v>
      </c>
      <c r="N32" s="114">
        <f t="shared" si="2"/>
        <v>0</v>
      </c>
      <c r="O32" s="212">
        <v>0.7</v>
      </c>
      <c r="P32" s="114">
        <f t="shared" si="37"/>
        <v>0</v>
      </c>
      <c r="Q32" s="212">
        <v>0.5</v>
      </c>
      <c r="R32" s="114">
        <f t="shared" si="38"/>
        <v>0</v>
      </c>
      <c r="S32" s="114">
        <f t="shared" si="39"/>
        <v>0</v>
      </c>
      <c r="T32" s="114">
        <f t="shared" si="40"/>
        <v>0</v>
      </c>
      <c r="U32" s="114">
        <f t="shared" si="41"/>
        <v>0</v>
      </c>
      <c r="V32" s="114">
        <f t="shared" si="0"/>
        <v>0</v>
      </c>
      <c r="W32" s="114">
        <f t="shared" si="6"/>
        <v>0</v>
      </c>
      <c r="X32" s="212">
        <v>0.1</v>
      </c>
      <c r="Y32" s="114">
        <f t="shared" si="1"/>
        <v>0</v>
      </c>
      <c r="Z32" s="114">
        <f t="shared" si="42"/>
        <v>0</v>
      </c>
      <c r="AA32" s="114">
        <f t="shared" si="43"/>
        <v>0</v>
      </c>
      <c r="AB32" s="212" t="e">
        <f t="shared" si="44"/>
        <v>#DIV/0!</v>
      </c>
      <c r="AC32" s="114">
        <f t="shared" si="10"/>
        <v>0</v>
      </c>
      <c r="AD32" s="114" t="e">
        <f t="shared" si="45"/>
        <v>#DIV/0!</v>
      </c>
      <c r="AE32" s="114" t="e">
        <f t="shared" si="46"/>
        <v>#DIV/0!</v>
      </c>
      <c r="AG32" s="114" t="e">
        <f>Z32/#REF!/12</f>
        <v>#REF!</v>
      </c>
      <c r="AH32" s="72"/>
    </row>
    <row r="33" spans="1:44" ht="21" customHeight="1" x14ac:dyDescent="0.25">
      <c r="A33" s="349"/>
      <c r="B33" s="116"/>
      <c r="C33" s="115"/>
      <c r="D33" s="114"/>
      <c r="E33" s="114"/>
      <c r="F33" s="114"/>
      <c r="G33" s="212"/>
      <c r="H33" s="114">
        <f t="shared" si="47"/>
        <v>0</v>
      </c>
      <c r="I33" s="212"/>
      <c r="J33" s="114">
        <f t="shared" si="35"/>
        <v>0</v>
      </c>
      <c r="K33" s="212"/>
      <c r="L33" s="114">
        <f t="shared" si="36"/>
        <v>0</v>
      </c>
      <c r="M33" s="212">
        <v>0.1</v>
      </c>
      <c r="N33" s="114">
        <f t="shared" si="2"/>
        <v>0</v>
      </c>
      <c r="O33" s="212">
        <v>0.7</v>
      </c>
      <c r="P33" s="114">
        <f t="shared" si="37"/>
        <v>0</v>
      </c>
      <c r="Q33" s="212">
        <v>0.5</v>
      </c>
      <c r="R33" s="114">
        <f t="shared" si="38"/>
        <v>0</v>
      </c>
      <c r="S33" s="114">
        <f t="shared" si="39"/>
        <v>0</v>
      </c>
      <c r="T33" s="114">
        <f t="shared" si="40"/>
        <v>0</v>
      </c>
      <c r="U33" s="114">
        <f t="shared" si="41"/>
        <v>0</v>
      </c>
      <c r="V33" s="114">
        <f t="shared" si="0"/>
        <v>0</v>
      </c>
      <c r="W33" s="114">
        <f t="shared" si="6"/>
        <v>0</v>
      </c>
      <c r="X33" s="212">
        <v>0.1</v>
      </c>
      <c r="Y33" s="114">
        <f t="shared" si="1"/>
        <v>0</v>
      </c>
      <c r="Z33" s="114">
        <f t="shared" si="42"/>
        <v>0</v>
      </c>
      <c r="AA33" s="114">
        <f t="shared" si="43"/>
        <v>0</v>
      </c>
      <c r="AB33" s="212" t="e">
        <f t="shared" si="44"/>
        <v>#DIV/0!</v>
      </c>
      <c r="AC33" s="114">
        <f t="shared" si="10"/>
        <v>0</v>
      </c>
      <c r="AD33" s="114" t="e">
        <f t="shared" si="45"/>
        <v>#DIV/0!</v>
      </c>
      <c r="AE33" s="114" t="e">
        <f t="shared" si="46"/>
        <v>#DIV/0!</v>
      </c>
      <c r="AG33" s="114" t="e">
        <f>Z33/#REF!/12</f>
        <v>#REF!</v>
      </c>
      <c r="AH33" s="72"/>
    </row>
    <row r="34" spans="1:44" s="82" customFormat="1" ht="30" customHeight="1" x14ac:dyDescent="0.25">
      <c r="A34" s="112" t="s">
        <v>210</v>
      </c>
      <c r="B34" s="117" t="s">
        <v>206</v>
      </c>
      <c r="C34" s="113">
        <f>SUM(C9:C33)</f>
        <v>0</v>
      </c>
      <c r="D34" s="113">
        <f t="shared" ref="D34:E34" si="48">SUM(D9:D33)</f>
        <v>0</v>
      </c>
      <c r="E34" s="113">
        <f t="shared" si="48"/>
        <v>0</v>
      </c>
      <c r="F34" s="113">
        <f>SUM(F9:F33)</f>
        <v>0</v>
      </c>
      <c r="G34" s="213" t="s">
        <v>256</v>
      </c>
      <c r="H34" s="113">
        <f>SUM(H9:H33)</f>
        <v>0</v>
      </c>
      <c r="I34" s="213" t="s">
        <v>256</v>
      </c>
      <c r="J34" s="113">
        <f>SUM(J9:J33)</f>
        <v>0</v>
      </c>
      <c r="K34" s="213" t="s">
        <v>256</v>
      </c>
      <c r="L34" s="113">
        <f>SUM(L9:L33)</f>
        <v>0</v>
      </c>
      <c r="M34" s="213" t="s">
        <v>256</v>
      </c>
      <c r="N34" s="113">
        <f>SUM(N9:N33)</f>
        <v>0</v>
      </c>
      <c r="O34" s="213" t="s">
        <v>256</v>
      </c>
      <c r="P34" s="113">
        <f>SUM(P9:P33)</f>
        <v>0</v>
      </c>
      <c r="Q34" s="213" t="s">
        <v>256</v>
      </c>
      <c r="R34" s="113">
        <f t="shared" ref="R34:W34" si="49">SUM(R9:R33)</f>
        <v>0</v>
      </c>
      <c r="S34" s="113">
        <f t="shared" si="49"/>
        <v>0</v>
      </c>
      <c r="T34" s="113">
        <f t="shared" si="49"/>
        <v>0</v>
      </c>
      <c r="U34" s="113">
        <f t="shared" si="49"/>
        <v>0</v>
      </c>
      <c r="V34" s="113">
        <f t="shared" si="49"/>
        <v>0</v>
      </c>
      <c r="W34" s="113">
        <f t="shared" si="49"/>
        <v>0</v>
      </c>
      <c r="X34" s="213" t="s">
        <v>256</v>
      </c>
      <c r="Y34" s="113">
        <f t="shared" ref="Y34:AA34" si="50">SUM(Y9:Y33)</f>
        <v>0</v>
      </c>
      <c r="Z34" s="113">
        <f t="shared" si="50"/>
        <v>0</v>
      </c>
      <c r="AA34" s="113">
        <f t="shared" si="50"/>
        <v>0</v>
      </c>
      <c r="AB34" s="213" t="s">
        <v>256</v>
      </c>
      <c r="AC34" s="113">
        <f t="shared" ref="AC34:AE34" si="51">SUM(AC9:AC33)</f>
        <v>0</v>
      </c>
      <c r="AD34" s="113" t="e">
        <f>SUM(AD9:AD33)</f>
        <v>#DIV/0!</v>
      </c>
      <c r="AE34" s="113" t="e">
        <f t="shared" si="51"/>
        <v>#DIV/0!</v>
      </c>
      <c r="AF34" s="83"/>
      <c r="AG34" s="111" t="e">
        <f>Z34/#REF!/12</f>
        <v>#REF!</v>
      </c>
      <c r="AH34" s="110"/>
      <c r="AI34" s="83"/>
      <c r="AJ34" s="83"/>
      <c r="AK34" s="83"/>
      <c r="AL34" s="83"/>
      <c r="AM34" s="83"/>
      <c r="AN34" s="83"/>
      <c r="AO34" s="83"/>
      <c r="AP34" s="83"/>
      <c r="AQ34" s="83"/>
      <c r="AR34" s="83"/>
    </row>
    <row r="35" spans="1:44" x14ac:dyDescent="0.25">
      <c r="B35" s="71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G35" s="72"/>
    </row>
    <row r="36" spans="1:44" ht="18" customHeight="1" x14ac:dyDescent="0.25">
      <c r="A36" s="307" t="s">
        <v>199</v>
      </c>
      <c r="B36" s="307"/>
      <c r="C36" s="72"/>
      <c r="D36" s="72"/>
      <c r="E36" s="72"/>
      <c r="Z36" s="72"/>
      <c r="AA36" s="72"/>
      <c r="AB36" s="72"/>
      <c r="AC36" s="72"/>
      <c r="AD36" s="72"/>
      <c r="AE36" s="72"/>
      <c r="AG36" s="72"/>
    </row>
    <row r="37" spans="1:44" x14ac:dyDescent="0.25">
      <c r="A37" s="307"/>
      <c r="B37" s="307"/>
      <c r="T37" s="72"/>
      <c r="U37" s="72"/>
      <c r="Z37" s="83"/>
      <c r="AA37" s="83"/>
      <c r="AB37" s="110"/>
      <c r="AC37" s="110"/>
      <c r="AD37" s="110"/>
      <c r="AE37" s="110"/>
      <c r="AG37" s="83"/>
    </row>
    <row r="38" spans="1:44" x14ac:dyDescent="0.25">
      <c r="A38" s="156"/>
      <c r="B38" s="71"/>
      <c r="T38" s="72"/>
      <c r="U38" s="72"/>
    </row>
    <row r="39" spans="1:44" x14ac:dyDescent="0.25">
      <c r="B39" s="71"/>
      <c r="T39" s="72"/>
      <c r="U39" s="72"/>
    </row>
    <row r="40" spans="1:44" x14ac:dyDescent="0.25">
      <c r="B40" s="71"/>
    </row>
    <row r="41" spans="1:44" x14ac:dyDescent="0.25">
      <c r="B41" s="71"/>
    </row>
    <row r="42" spans="1:44" x14ac:dyDescent="0.25">
      <c r="B42" s="71"/>
    </row>
    <row r="43" spans="1:44" x14ac:dyDescent="0.25">
      <c r="B43" s="71"/>
    </row>
    <row r="44" spans="1:44" x14ac:dyDescent="0.25">
      <c r="B44" s="71"/>
    </row>
    <row r="45" spans="1:44" x14ac:dyDescent="0.25">
      <c r="B45" s="71"/>
    </row>
    <row r="46" spans="1:44" x14ac:dyDescent="0.25">
      <c r="B46" s="71"/>
    </row>
    <row r="47" spans="1:44" x14ac:dyDescent="0.25">
      <c r="B47" s="71"/>
    </row>
    <row r="48" spans="1:44" x14ac:dyDescent="0.25">
      <c r="B48" s="71"/>
    </row>
    <row r="49" spans="2:21" x14ac:dyDescent="0.25">
      <c r="B49" s="71"/>
    </row>
    <row r="50" spans="2:21" x14ac:dyDescent="0.25">
      <c r="B50" s="71"/>
      <c r="T50" s="72"/>
      <c r="U50" s="72"/>
    </row>
    <row r="51" spans="2:21" x14ac:dyDescent="0.25">
      <c r="B51" s="71"/>
      <c r="T51" s="109"/>
      <c r="U51" s="109"/>
    </row>
    <row r="52" spans="2:21" x14ac:dyDescent="0.25">
      <c r="B52" s="71"/>
    </row>
    <row r="53" spans="2:21" x14ac:dyDescent="0.25">
      <c r="B53" s="71"/>
    </row>
    <row r="54" spans="2:21" x14ac:dyDescent="0.25">
      <c r="B54" s="71"/>
    </row>
    <row r="55" spans="2:21" x14ac:dyDescent="0.25">
      <c r="B55" s="71"/>
    </row>
    <row r="56" spans="2:21" x14ac:dyDescent="0.25">
      <c r="B56" s="71"/>
    </row>
    <row r="57" spans="2:21" x14ac:dyDescent="0.25">
      <c r="B57" s="71"/>
    </row>
    <row r="58" spans="2:21" x14ac:dyDescent="0.25">
      <c r="B58" s="71"/>
    </row>
    <row r="59" spans="2:21" x14ac:dyDescent="0.25">
      <c r="B59" s="71"/>
    </row>
    <row r="60" spans="2:21" x14ac:dyDescent="0.25">
      <c r="B60" s="71"/>
    </row>
    <row r="61" spans="2:21" x14ac:dyDescent="0.25">
      <c r="B61" s="71"/>
    </row>
    <row r="62" spans="2:21" x14ac:dyDescent="0.25">
      <c r="B62" s="71"/>
    </row>
    <row r="63" spans="2:21" x14ac:dyDescent="0.25">
      <c r="B63" s="71"/>
    </row>
    <row r="64" spans="2:21" x14ac:dyDescent="0.25">
      <c r="B64" s="71"/>
    </row>
    <row r="65" spans="2:2" x14ac:dyDescent="0.25">
      <c r="B65" s="71"/>
    </row>
    <row r="66" spans="2:2" x14ac:dyDescent="0.25">
      <c r="B66" s="71"/>
    </row>
    <row r="67" spans="2:2" x14ac:dyDescent="0.25">
      <c r="B67" s="71"/>
    </row>
    <row r="68" spans="2:2" x14ac:dyDescent="0.25">
      <c r="B68" s="71"/>
    </row>
    <row r="69" spans="2:2" x14ac:dyDescent="0.25">
      <c r="B69" s="71"/>
    </row>
    <row r="70" spans="2:2" x14ac:dyDescent="0.25">
      <c r="B70" s="71"/>
    </row>
    <row r="71" spans="2:2" x14ac:dyDescent="0.25">
      <c r="B71" s="71"/>
    </row>
    <row r="72" spans="2:2" x14ac:dyDescent="0.25">
      <c r="B72" s="71"/>
    </row>
    <row r="73" spans="2:2" x14ac:dyDescent="0.25">
      <c r="B73" s="71"/>
    </row>
    <row r="74" spans="2:2" x14ac:dyDescent="0.25">
      <c r="B74" s="71"/>
    </row>
    <row r="75" spans="2:2" x14ac:dyDescent="0.25">
      <c r="B75" s="71"/>
    </row>
    <row r="76" spans="2:2" x14ac:dyDescent="0.25">
      <c r="B76" s="71"/>
    </row>
    <row r="77" spans="2:2" x14ac:dyDescent="0.25">
      <c r="B77" s="71"/>
    </row>
    <row r="78" spans="2:2" x14ac:dyDescent="0.25">
      <c r="B78" s="71"/>
    </row>
    <row r="79" spans="2:2" x14ac:dyDescent="0.25">
      <c r="B79" s="71"/>
    </row>
    <row r="80" spans="2:2" x14ac:dyDescent="0.25">
      <c r="B80" s="71"/>
    </row>
    <row r="81" spans="2:2" x14ac:dyDescent="0.25">
      <c r="B81" s="71"/>
    </row>
    <row r="82" spans="2:2" x14ac:dyDescent="0.25">
      <c r="B82" s="71"/>
    </row>
    <row r="83" spans="2:2" x14ac:dyDescent="0.25">
      <c r="B83" s="71"/>
    </row>
    <row r="84" spans="2:2" x14ac:dyDescent="0.25">
      <c r="B84" s="71"/>
    </row>
    <row r="85" spans="2:2" x14ac:dyDescent="0.25">
      <c r="B85" s="71"/>
    </row>
    <row r="86" spans="2:2" x14ac:dyDescent="0.25">
      <c r="B86" s="71"/>
    </row>
    <row r="87" spans="2:2" x14ac:dyDescent="0.25">
      <c r="B87" s="71"/>
    </row>
    <row r="88" spans="2:2" x14ac:dyDescent="0.25">
      <c r="B88" s="71"/>
    </row>
    <row r="89" spans="2:2" x14ac:dyDescent="0.25">
      <c r="B89" s="71"/>
    </row>
    <row r="90" spans="2:2" x14ac:dyDescent="0.25">
      <c r="B90" s="71"/>
    </row>
    <row r="91" spans="2:2" x14ac:dyDescent="0.25">
      <c r="B91" s="71"/>
    </row>
    <row r="92" spans="2:2" x14ac:dyDescent="0.25">
      <c r="B92" s="71"/>
    </row>
    <row r="93" spans="2:2" x14ac:dyDescent="0.25">
      <c r="B93" s="71"/>
    </row>
    <row r="94" spans="2:2" x14ac:dyDescent="0.25">
      <c r="B94" s="71"/>
    </row>
    <row r="95" spans="2:2" x14ac:dyDescent="0.25">
      <c r="B95" s="71"/>
    </row>
    <row r="96" spans="2:2" x14ac:dyDescent="0.25">
      <c r="B96" s="71"/>
    </row>
    <row r="97" spans="2:2" x14ac:dyDescent="0.25">
      <c r="B97" s="71"/>
    </row>
    <row r="98" spans="2:2" x14ac:dyDescent="0.25">
      <c r="B98" s="71"/>
    </row>
    <row r="99" spans="2:2" x14ac:dyDescent="0.25">
      <c r="B99" s="71"/>
    </row>
    <row r="100" spans="2:2" x14ac:dyDescent="0.25">
      <c r="B100" s="71"/>
    </row>
    <row r="101" spans="2:2" x14ac:dyDescent="0.25">
      <c r="B101" s="71"/>
    </row>
    <row r="102" spans="2:2" x14ac:dyDescent="0.25">
      <c r="B102" s="71"/>
    </row>
    <row r="103" spans="2:2" x14ac:dyDescent="0.25">
      <c r="B103" s="71"/>
    </row>
    <row r="104" spans="2:2" x14ac:dyDescent="0.25">
      <c r="B104" s="71"/>
    </row>
    <row r="105" spans="2:2" x14ac:dyDescent="0.25">
      <c r="B105" s="71"/>
    </row>
    <row r="106" spans="2:2" x14ac:dyDescent="0.25">
      <c r="B106" s="71"/>
    </row>
    <row r="107" spans="2:2" x14ac:dyDescent="0.25">
      <c r="B107" s="71"/>
    </row>
    <row r="108" spans="2:2" x14ac:dyDescent="0.25">
      <c r="B108" s="71"/>
    </row>
    <row r="109" spans="2:2" x14ac:dyDescent="0.25">
      <c r="B109" s="71"/>
    </row>
    <row r="110" spans="2:2" x14ac:dyDescent="0.25">
      <c r="B110" s="71"/>
    </row>
    <row r="111" spans="2:2" x14ac:dyDescent="0.25">
      <c r="B111" s="71"/>
    </row>
    <row r="112" spans="2:2" x14ac:dyDescent="0.25">
      <c r="B112" s="71"/>
    </row>
    <row r="113" spans="2:2" x14ac:dyDescent="0.25">
      <c r="B113" s="71"/>
    </row>
    <row r="114" spans="2:2" x14ac:dyDescent="0.25">
      <c r="B114" s="71"/>
    </row>
    <row r="115" spans="2:2" x14ac:dyDescent="0.25">
      <c r="B115" s="71"/>
    </row>
    <row r="116" spans="2:2" x14ac:dyDescent="0.25">
      <c r="B116" s="71"/>
    </row>
    <row r="117" spans="2:2" x14ac:dyDescent="0.25">
      <c r="B117" s="71"/>
    </row>
    <row r="118" spans="2:2" x14ac:dyDescent="0.25">
      <c r="B118" s="71"/>
    </row>
    <row r="119" spans="2:2" x14ac:dyDescent="0.25">
      <c r="B119" s="71"/>
    </row>
    <row r="120" spans="2:2" x14ac:dyDescent="0.25">
      <c r="B120" s="71"/>
    </row>
    <row r="121" spans="2:2" x14ac:dyDescent="0.25">
      <c r="B121" s="71"/>
    </row>
    <row r="122" spans="2:2" x14ac:dyDescent="0.25">
      <c r="B122" s="71"/>
    </row>
    <row r="123" spans="2:2" x14ac:dyDescent="0.25">
      <c r="B123" s="71"/>
    </row>
    <row r="124" spans="2:2" x14ac:dyDescent="0.25">
      <c r="B124" s="71"/>
    </row>
    <row r="125" spans="2:2" x14ac:dyDescent="0.25">
      <c r="B125" s="71"/>
    </row>
    <row r="126" spans="2:2" x14ac:dyDescent="0.25">
      <c r="B126" s="71"/>
    </row>
    <row r="127" spans="2:2" x14ac:dyDescent="0.25">
      <c r="B127" s="71"/>
    </row>
    <row r="128" spans="2:2" x14ac:dyDescent="0.25">
      <c r="B128" s="71"/>
    </row>
    <row r="129" spans="2:2" x14ac:dyDescent="0.25">
      <c r="B129" s="71"/>
    </row>
    <row r="130" spans="2:2" x14ac:dyDescent="0.25">
      <c r="B130" s="71"/>
    </row>
    <row r="131" spans="2:2" x14ac:dyDescent="0.25">
      <c r="B131" s="71"/>
    </row>
    <row r="132" spans="2:2" x14ac:dyDescent="0.25">
      <c r="B132" s="71"/>
    </row>
    <row r="133" spans="2:2" x14ac:dyDescent="0.25">
      <c r="B133" s="71"/>
    </row>
    <row r="134" spans="2:2" x14ac:dyDescent="0.25">
      <c r="B134" s="71"/>
    </row>
    <row r="135" spans="2:2" x14ac:dyDescent="0.25">
      <c r="B135" s="71"/>
    </row>
    <row r="136" spans="2:2" x14ac:dyDescent="0.25">
      <c r="B136" s="71"/>
    </row>
    <row r="137" spans="2:2" x14ac:dyDescent="0.25">
      <c r="B137" s="71"/>
    </row>
    <row r="138" spans="2:2" x14ac:dyDescent="0.25">
      <c r="B138" s="71"/>
    </row>
    <row r="139" spans="2:2" x14ac:dyDescent="0.25">
      <c r="B139" s="71"/>
    </row>
    <row r="140" spans="2:2" x14ac:dyDescent="0.25">
      <c r="B140" s="71"/>
    </row>
    <row r="141" spans="2:2" x14ac:dyDescent="0.25">
      <c r="B141" s="71"/>
    </row>
    <row r="142" spans="2:2" x14ac:dyDescent="0.25">
      <c r="B142" s="71"/>
    </row>
    <row r="143" spans="2:2" x14ac:dyDescent="0.25">
      <c r="B143" s="71"/>
    </row>
    <row r="144" spans="2:2" x14ac:dyDescent="0.25">
      <c r="B144" s="71"/>
    </row>
    <row r="145" spans="2:2" x14ac:dyDescent="0.25">
      <c r="B145" s="71"/>
    </row>
    <row r="146" spans="2:2" x14ac:dyDescent="0.25">
      <c r="B146" s="71"/>
    </row>
    <row r="147" spans="2:2" x14ac:dyDescent="0.25">
      <c r="B147" s="71"/>
    </row>
    <row r="148" spans="2:2" x14ac:dyDescent="0.25">
      <c r="B148" s="71"/>
    </row>
    <row r="149" spans="2:2" x14ac:dyDescent="0.25">
      <c r="B149" s="71"/>
    </row>
    <row r="150" spans="2:2" x14ac:dyDescent="0.25">
      <c r="B150" s="71"/>
    </row>
    <row r="151" spans="2:2" x14ac:dyDescent="0.25">
      <c r="B151" s="71"/>
    </row>
    <row r="152" spans="2:2" x14ac:dyDescent="0.25">
      <c r="B152" s="71"/>
    </row>
    <row r="153" spans="2:2" x14ac:dyDescent="0.25">
      <c r="B153" s="71"/>
    </row>
    <row r="154" spans="2:2" x14ac:dyDescent="0.25">
      <c r="B154" s="71"/>
    </row>
    <row r="155" spans="2:2" x14ac:dyDescent="0.25">
      <c r="B155" s="71"/>
    </row>
    <row r="156" spans="2:2" x14ac:dyDescent="0.25">
      <c r="B156" s="71"/>
    </row>
    <row r="157" spans="2:2" x14ac:dyDescent="0.25">
      <c r="B157" s="71"/>
    </row>
    <row r="158" spans="2:2" x14ac:dyDescent="0.25">
      <c r="B158" s="71"/>
    </row>
    <row r="159" spans="2:2" x14ac:dyDescent="0.25">
      <c r="B159" s="71"/>
    </row>
    <row r="160" spans="2:2" x14ac:dyDescent="0.25">
      <c r="B160" s="71"/>
    </row>
    <row r="161" spans="2:2" x14ac:dyDescent="0.25">
      <c r="B161" s="71"/>
    </row>
    <row r="162" spans="2:2" x14ac:dyDescent="0.25">
      <c r="B162" s="71"/>
    </row>
    <row r="163" spans="2:2" x14ac:dyDescent="0.25">
      <c r="B163" s="71"/>
    </row>
    <row r="164" spans="2:2" x14ac:dyDescent="0.25">
      <c r="B164" s="71"/>
    </row>
    <row r="165" spans="2:2" x14ac:dyDescent="0.25">
      <c r="B165" s="71"/>
    </row>
    <row r="166" spans="2:2" x14ac:dyDescent="0.25">
      <c r="B166" s="71"/>
    </row>
    <row r="167" spans="2:2" x14ac:dyDescent="0.25">
      <c r="B167" s="71"/>
    </row>
    <row r="168" spans="2:2" x14ac:dyDescent="0.25">
      <c r="B168" s="71"/>
    </row>
    <row r="169" spans="2:2" x14ac:dyDescent="0.25">
      <c r="B169" s="71"/>
    </row>
    <row r="170" spans="2:2" x14ac:dyDescent="0.25">
      <c r="B170" s="71"/>
    </row>
    <row r="171" spans="2:2" x14ac:dyDescent="0.25">
      <c r="B171" s="71"/>
    </row>
    <row r="172" spans="2:2" x14ac:dyDescent="0.25">
      <c r="B172" s="71"/>
    </row>
    <row r="173" spans="2:2" x14ac:dyDescent="0.25">
      <c r="B173" s="71"/>
    </row>
    <row r="174" spans="2:2" x14ac:dyDescent="0.25">
      <c r="B174" s="71"/>
    </row>
    <row r="175" spans="2:2" x14ac:dyDescent="0.25">
      <c r="B175" s="71"/>
    </row>
    <row r="176" spans="2:2" x14ac:dyDescent="0.25">
      <c r="B176" s="71"/>
    </row>
    <row r="177" spans="2:2" x14ac:dyDescent="0.25">
      <c r="B177" s="71"/>
    </row>
    <row r="178" spans="2:2" x14ac:dyDescent="0.25">
      <c r="B178" s="71"/>
    </row>
    <row r="179" spans="2:2" x14ac:dyDescent="0.25">
      <c r="B179" s="71"/>
    </row>
    <row r="180" spans="2:2" x14ac:dyDescent="0.25">
      <c r="B180" s="71"/>
    </row>
    <row r="181" spans="2:2" x14ac:dyDescent="0.25">
      <c r="B181" s="71"/>
    </row>
    <row r="182" spans="2:2" x14ac:dyDescent="0.25">
      <c r="B182" s="71"/>
    </row>
    <row r="183" spans="2:2" x14ac:dyDescent="0.25">
      <c r="B183" s="71"/>
    </row>
    <row r="184" spans="2:2" x14ac:dyDescent="0.25">
      <c r="B184" s="71"/>
    </row>
    <row r="185" spans="2:2" x14ac:dyDescent="0.25">
      <c r="B185" s="71"/>
    </row>
    <row r="186" spans="2:2" x14ac:dyDescent="0.25">
      <c r="B186" s="71"/>
    </row>
    <row r="187" spans="2:2" x14ac:dyDescent="0.25">
      <c r="B187" s="71"/>
    </row>
    <row r="188" spans="2:2" x14ac:dyDescent="0.25">
      <c r="B188" s="71"/>
    </row>
    <row r="189" spans="2:2" x14ac:dyDescent="0.25">
      <c r="B189" s="71"/>
    </row>
    <row r="190" spans="2:2" x14ac:dyDescent="0.25">
      <c r="B190" s="71"/>
    </row>
    <row r="191" spans="2:2" x14ac:dyDescent="0.25">
      <c r="B191" s="71"/>
    </row>
    <row r="192" spans="2:2" x14ac:dyDescent="0.25">
      <c r="B192" s="71"/>
    </row>
    <row r="193" spans="2:2" x14ac:dyDescent="0.25">
      <c r="B193" s="71"/>
    </row>
    <row r="194" spans="2:2" x14ac:dyDescent="0.25">
      <c r="B194" s="71"/>
    </row>
    <row r="195" spans="2:2" x14ac:dyDescent="0.25">
      <c r="B195" s="71"/>
    </row>
    <row r="196" spans="2:2" x14ac:dyDescent="0.25">
      <c r="B196" s="71"/>
    </row>
    <row r="197" spans="2:2" x14ac:dyDescent="0.25">
      <c r="B197" s="71"/>
    </row>
    <row r="198" spans="2:2" x14ac:dyDescent="0.25">
      <c r="B198" s="71"/>
    </row>
    <row r="199" spans="2:2" x14ac:dyDescent="0.25">
      <c r="B199" s="71"/>
    </row>
    <row r="200" spans="2:2" x14ac:dyDescent="0.25">
      <c r="B200" s="71"/>
    </row>
    <row r="201" spans="2:2" x14ac:dyDescent="0.25">
      <c r="B201" s="71"/>
    </row>
    <row r="202" spans="2:2" x14ac:dyDescent="0.25">
      <c r="B202" s="71"/>
    </row>
    <row r="203" spans="2:2" x14ac:dyDescent="0.25">
      <c r="B203" s="71"/>
    </row>
    <row r="204" spans="2:2" x14ac:dyDescent="0.25">
      <c r="B204" s="71"/>
    </row>
    <row r="205" spans="2:2" x14ac:dyDescent="0.25">
      <c r="B205" s="71"/>
    </row>
    <row r="206" spans="2:2" x14ac:dyDescent="0.25">
      <c r="B206" s="71"/>
    </row>
    <row r="207" spans="2:2" x14ac:dyDescent="0.25">
      <c r="B207" s="71"/>
    </row>
    <row r="208" spans="2:2" x14ac:dyDescent="0.25">
      <c r="B208" s="71"/>
    </row>
    <row r="209" spans="2:2" x14ac:dyDescent="0.25">
      <c r="B209" s="71"/>
    </row>
    <row r="210" spans="2:2" x14ac:dyDescent="0.25">
      <c r="B210" s="71"/>
    </row>
    <row r="211" spans="2:2" x14ac:dyDescent="0.25">
      <c r="B211" s="71"/>
    </row>
    <row r="212" spans="2:2" x14ac:dyDescent="0.25">
      <c r="B212" s="71"/>
    </row>
    <row r="213" spans="2:2" x14ac:dyDescent="0.25">
      <c r="B213" s="71"/>
    </row>
    <row r="214" spans="2:2" x14ac:dyDescent="0.25">
      <c r="B214" s="71"/>
    </row>
    <row r="215" spans="2:2" x14ac:dyDescent="0.25">
      <c r="B215" s="71"/>
    </row>
    <row r="216" spans="2:2" x14ac:dyDescent="0.25">
      <c r="B216" s="71"/>
    </row>
    <row r="217" spans="2:2" x14ac:dyDescent="0.25">
      <c r="B217" s="71"/>
    </row>
    <row r="218" spans="2:2" x14ac:dyDescent="0.25">
      <c r="B218" s="71"/>
    </row>
    <row r="219" spans="2:2" x14ac:dyDescent="0.25">
      <c r="B219" s="71"/>
    </row>
    <row r="220" spans="2:2" x14ac:dyDescent="0.25">
      <c r="B220" s="71"/>
    </row>
    <row r="221" spans="2:2" x14ac:dyDescent="0.25">
      <c r="B221" s="71"/>
    </row>
    <row r="222" spans="2:2" x14ac:dyDescent="0.25">
      <c r="B222" s="71"/>
    </row>
    <row r="223" spans="2:2" x14ac:dyDescent="0.25">
      <c r="B223" s="71"/>
    </row>
    <row r="224" spans="2:2" x14ac:dyDescent="0.25">
      <c r="B224" s="71"/>
    </row>
    <row r="225" spans="2:2" x14ac:dyDescent="0.25">
      <c r="B225" s="71"/>
    </row>
    <row r="226" spans="2:2" x14ac:dyDescent="0.25">
      <c r="B226" s="71"/>
    </row>
    <row r="227" spans="2:2" x14ac:dyDescent="0.25">
      <c r="B227" s="71"/>
    </row>
    <row r="228" spans="2:2" x14ac:dyDescent="0.25">
      <c r="B228" s="71"/>
    </row>
    <row r="229" spans="2:2" x14ac:dyDescent="0.25">
      <c r="B229" s="71"/>
    </row>
    <row r="230" spans="2:2" x14ac:dyDescent="0.25">
      <c r="B230" s="71"/>
    </row>
    <row r="231" spans="2:2" x14ac:dyDescent="0.25">
      <c r="B231" s="71"/>
    </row>
    <row r="232" spans="2:2" x14ac:dyDescent="0.25">
      <c r="B232" s="71"/>
    </row>
    <row r="233" spans="2:2" x14ac:dyDescent="0.25">
      <c r="B233" s="71"/>
    </row>
    <row r="234" spans="2:2" x14ac:dyDescent="0.25">
      <c r="B234" s="71"/>
    </row>
    <row r="235" spans="2:2" x14ac:dyDescent="0.25">
      <c r="B235" s="71"/>
    </row>
    <row r="236" spans="2:2" x14ac:dyDescent="0.25">
      <c r="B236" s="71"/>
    </row>
    <row r="237" spans="2:2" x14ac:dyDescent="0.25">
      <c r="B237" s="71"/>
    </row>
    <row r="238" spans="2:2" x14ac:dyDescent="0.25">
      <c r="B238" s="71"/>
    </row>
    <row r="239" spans="2:2" x14ac:dyDescent="0.25">
      <c r="B239" s="71"/>
    </row>
  </sheetData>
  <mergeCells count="36">
    <mergeCell ref="A10:A13"/>
    <mergeCell ref="A14:A21"/>
    <mergeCell ref="A22:A23"/>
    <mergeCell ref="A24:A33"/>
    <mergeCell ref="A36:B36"/>
    <mergeCell ref="A37:B37"/>
    <mergeCell ref="AE6:AE8"/>
    <mergeCell ref="AG6:AG8"/>
    <mergeCell ref="C7:C8"/>
    <mergeCell ref="D7:D8"/>
    <mergeCell ref="E7:E8"/>
    <mergeCell ref="G7:H7"/>
    <mergeCell ref="I7:J7"/>
    <mergeCell ref="K7:L7"/>
    <mergeCell ref="W6:W8"/>
    <mergeCell ref="X6:Y7"/>
    <mergeCell ref="Z6:Z8"/>
    <mergeCell ref="AA6:AA8"/>
    <mergeCell ref="AB6:AC7"/>
    <mergeCell ref="AD6:AD8"/>
    <mergeCell ref="O6:P7"/>
    <mergeCell ref="A3:AE3"/>
    <mergeCell ref="M6:N7"/>
    <mergeCell ref="Z1:AE1"/>
    <mergeCell ref="AD4:AE4"/>
    <mergeCell ref="AD5:AE5"/>
    <mergeCell ref="A6:A8"/>
    <mergeCell ref="B6:B8"/>
    <mergeCell ref="C6:E6"/>
    <mergeCell ref="F6:F8"/>
    <mergeCell ref="G6:L6"/>
    <mergeCell ref="Q6:R7"/>
    <mergeCell ref="S6:S8"/>
    <mergeCell ref="T6:T7"/>
    <mergeCell ref="U6:U8"/>
    <mergeCell ref="V6:V8"/>
  </mergeCells>
  <pageMargins left="0.35433070866141736" right="0.15748031496062992" top="0.39370078740157483" bottom="0.59055118110236227" header="0.51181102362204722" footer="0.51181102362204722"/>
  <pageSetup paperSize="9" scale="49" fitToWidth="2" orientation="landscape" r:id="rId1"/>
  <headerFooter alignWithMargins="0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9</vt:i4>
      </vt:variant>
    </vt:vector>
  </HeadingPairs>
  <TitlesOfParts>
    <vt:vector size="23" baseType="lpstr">
      <vt:lpstr>Прилож 1 Расходы (с МЗ)</vt:lpstr>
      <vt:lpstr>Прилож 2 Расходы (без МЗ)</vt:lpstr>
      <vt:lpstr>Прилож 3 методика расчета</vt:lpstr>
      <vt:lpstr>Прилож 4.1 ЗП ОМС</vt:lpstr>
      <vt:lpstr>Прилож 4.2 ЗП КУ</vt:lpstr>
      <vt:lpstr>Прилож 4.3 ЗП ЕДДС</vt:lpstr>
      <vt:lpstr>Прилож 4.4 ЗП СМИ</vt:lpstr>
      <vt:lpstr>Прилож 4.5 ЗП ДОУ</vt:lpstr>
      <vt:lpstr>Прилож 4.6 ЗП Доп обр</vt:lpstr>
      <vt:lpstr>Прилож 4.7 ЗП Спорт</vt:lpstr>
      <vt:lpstr>Прилож 5 внебюджет</vt:lpstr>
      <vt:lpstr>субсидия на мун.задание_прил.4</vt:lpstr>
      <vt:lpstr>код направления СБП_прил.9</vt:lpstr>
      <vt:lpstr>Прилож 6 СБП</vt:lpstr>
      <vt:lpstr>'Прилож 3 методика расчета'!Заголовки_для_печати</vt:lpstr>
      <vt:lpstr>'Прилож 4.5 ЗП ДОУ'!Заголовки_для_печати</vt:lpstr>
      <vt:lpstr>'Прилож 1 Расходы (с МЗ)'!Область_печати</vt:lpstr>
      <vt:lpstr>'Прилож 2 Расходы (без МЗ)'!Область_печати</vt:lpstr>
      <vt:lpstr>'Прилож 4.3 ЗП ЕДДС'!Область_печати</vt:lpstr>
      <vt:lpstr>'Прилож 4.4 ЗП СМИ'!Область_печати</vt:lpstr>
      <vt:lpstr>'Прилож 4.5 ЗП ДОУ'!Область_печати</vt:lpstr>
      <vt:lpstr>'Прилож 4.6 ЗП Доп обр'!Область_печати</vt:lpstr>
      <vt:lpstr>'Прилож 4.7 ЗП Спорт'!Область_печати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2024-05-24T11:57:22Z</dcterms:modified>
</cp:coreProperties>
</file>